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245" yWindow="-15" windowWidth="10290" windowHeight="8700"/>
  </bookViews>
  <sheets>
    <sheet name="Instructions" sheetId="4" r:id="rId1"/>
    <sheet name="Main" sheetId="1" r:id="rId2"/>
    <sheet name="Data" sheetId="2" state="hidden" r:id="rId3"/>
    <sheet name="Formulas" sheetId="3" r:id="rId4"/>
  </sheets>
  <externalReferences>
    <externalReference r:id="rId5"/>
  </externalReferences>
  <definedNames>
    <definedName name="a" localSheetId="0">[1]Main!$D$4</definedName>
    <definedName name="a">Main!$D$4</definedName>
    <definedName name="b" localSheetId="0">[1]Main!$D$5</definedName>
    <definedName name="b">Main!$D$5</definedName>
    <definedName name="cc" localSheetId="0">[1]Main!$D$6</definedName>
    <definedName name="cc">Main!$D$6</definedName>
    <definedName name="d" localSheetId="0">[1]Main!$D$7</definedName>
    <definedName name="d">Main!$D$7</definedName>
    <definedName name="domega" localSheetId="0">[1]Data!$C$2</definedName>
    <definedName name="domega">Data!$C$2</definedName>
    <definedName name="dpin" localSheetId="0">[1]Main!#REF!</definedName>
    <definedName name="dpin">0</definedName>
    <definedName name="e">Main!$D$9</definedName>
    <definedName name="Fx" localSheetId="0">[1]Formulas!$Z$21</definedName>
    <definedName name="Fx">Formulas!$Z$21</definedName>
    <definedName name="Fy" localSheetId="0">[1]Formulas!$Z$20</definedName>
    <definedName name="Fy">Formulas!$Z$20</definedName>
    <definedName name="mu" localSheetId="0">[1]Main!#REF!</definedName>
    <definedName name="mu">0</definedName>
    <definedName name="omegafinish" localSheetId="0">[1]Formulas!$AF$3</definedName>
    <definedName name="omegafinish">Formulas!$AF$3</definedName>
    <definedName name="omegainc" localSheetId="0">[1]Data!$C$1</definedName>
    <definedName name="omegainc">Data!$C$1</definedName>
    <definedName name="omegastart" localSheetId="0">[1]Formulas!$L$3</definedName>
    <definedName name="omegastart">Formulas!$L$3</definedName>
    <definedName name="rise" localSheetId="0">[1]Main!$D$11</definedName>
    <definedName name="rise">Main!$D$10</definedName>
    <definedName name="rr" localSheetId="0">[1]Main!$D$9</definedName>
    <definedName name="rr">Main!$D$6</definedName>
    <definedName name="s" localSheetId="0">[1]Main!$D$10</definedName>
    <definedName name="s">0</definedName>
    <definedName name="weight" localSheetId="0">[1]Main!$D$14</definedName>
    <definedName name="weight">Main!$D$13</definedName>
    <definedName name="Ymax">Formulas!$AC$18</definedName>
  </definedNames>
  <calcPr calcId="125725"/>
</workbook>
</file>

<file path=xl/calcChain.xml><?xml version="1.0" encoding="utf-8"?>
<calcChain xmlns="http://schemas.openxmlformats.org/spreadsheetml/2006/main">
  <c r="C8" i="1"/>
  <c r="S19" i="2"/>
  <c r="T19"/>
  <c r="AM29"/>
  <c r="AN29"/>
  <c r="Z16" i="3"/>
  <c r="Z19"/>
  <c r="Z17"/>
  <c r="N20"/>
  <c r="R20" s="1"/>
  <c r="L20"/>
  <c r="P20" s="1"/>
  <c r="AF3"/>
  <c r="L3"/>
  <c r="C1" i="2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H35" i="1"/>
  <c r="G35"/>
  <c r="AM19" i="2"/>
  <c r="AN19"/>
  <c r="S52"/>
  <c r="T52"/>
  <c r="AM27"/>
  <c r="AN27"/>
  <c r="S46"/>
  <c r="T46"/>
  <c r="AM23"/>
  <c r="S72"/>
  <c r="T72" s="1"/>
  <c r="S64"/>
  <c r="T64" s="1"/>
  <c r="AM43"/>
  <c r="AN43" s="1"/>
  <c r="S58"/>
  <c r="T58" s="1"/>
  <c r="AM17"/>
  <c r="S29"/>
  <c r="T29"/>
  <c r="S5"/>
  <c r="T5"/>
  <c r="S87"/>
  <c r="T87"/>
  <c r="S23"/>
  <c r="AM24"/>
  <c r="AN24" s="1"/>
  <c r="S31"/>
  <c r="T31" s="1"/>
  <c r="S11"/>
  <c r="T11" s="1"/>
  <c r="AM94"/>
  <c r="AN94" s="1"/>
  <c r="AM90"/>
  <c r="AN90" s="1"/>
  <c r="AM60"/>
  <c r="AN60" s="1"/>
  <c r="S95"/>
  <c r="T95" s="1"/>
  <c r="S27"/>
  <c r="T27" s="1"/>
  <c r="AM104"/>
  <c r="AN104" s="1"/>
  <c r="S56"/>
  <c r="AM58"/>
  <c r="AN58"/>
  <c r="AM16"/>
  <c r="S62"/>
  <c r="T62" s="1"/>
  <c r="AM48"/>
  <c r="AN48" s="1"/>
  <c r="AM72"/>
  <c r="AN72" s="1"/>
  <c r="S90"/>
  <c r="S45"/>
  <c r="T45"/>
  <c r="AM15"/>
  <c r="AN15"/>
  <c r="S59"/>
  <c r="T59"/>
  <c r="S36"/>
  <c r="AM87"/>
  <c r="AN87" s="1"/>
  <c r="S44"/>
  <c r="T44" s="1"/>
  <c r="S25"/>
  <c r="T25" s="1"/>
  <c r="S70"/>
  <c r="S48"/>
  <c r="T48"/>
  <c r="AM71"/>
  <c r="AN71"/>
  <c r="S92"/>
  <c r="T92"/>
  <c r="S69"/>
  <c r="S38"/>
  <c r="T38" s="1"/>
  <c r="S60"/>
  <c r="T60" s="1"/>
  <c r="S39"/>
  <c r="AM5"/>
  <c r="AN5"/>
  <c r="AM49"/>
  <c r="AN49"/>
  <c r="S57"/>
  <c r="T57"/>
  <c r="S73"/>
  <c r="T73"/>
  <c r="AM95"/>
  <c r="AN95"/>
  <c r="AM70"/>
  <c r="AN70"/>
  <c r="S82"/>
  <c r="T82"/>
  <c r="AM100"/>
  <c r="AN100"/>
  <c r="AM68"/>
  <c r="AN68"/>
  <c r="S83"/>
  <c r="AM93"/>
  <c r="AN93" s="1"/>
  <c r="S102"/>
  <c r="T102" s="1"/>
  <c r="AM14"/>
  <c r="AM22"/>
  <c r="AM32"/>
  <c r="AN32" s="1"/>
  <c r="AM40"/>
  <c r="AN40" s="1"/>
  <c r="AM46"/>
  <c r="AN46" s="1"/>
  <c r="AM52"/>
  <c r="AM57"/>
  <c r="AN57"/>
  <c r="AM63"/>
  <c r="AN63"/>
  <c r="AM67"/>
  <c r="AN67"/>
  <c r="AM73"/>
  <c r="AM77"/>
  <c r="AN77" s="1"/>
  <c r="AM82"/>
  <c r="AN82" s="1"/>
  <c r="AM88"/>
  <c r="AN88" s="1"/>
  <c r="S96"/>
  <c r="T96" s="1"/>
  <c r="AM76"/>
  <c r="AN76" s="1"/>
  <c r="S89"/>
  <c r="T89" s="1"/>
  <c r="AM10"/>
  <c r="AN10" s="1"/>
  <c r="AM39"/>
  <c r="AN39" s="1"/>
  <c r="S61"/>
  <c r="T61" s="1"/>
  <c r="AM96"/>
  <c r="S74"/>
  <c r="S78"/>
  <c r="T78" s="1"/>
  <c r="S77"/>
  <c r="T77" s="1"/>
  <c r="AM45"/>
  <c r="AN45" s="1"/>
  <c r="S18"/>
  <c r="S76"/>
  <c r="T76"/>
  <c r="S94"/>
  <c r="T94"/>
  <c r="S4"/>
  <c r="S80"/>
  <c r="S100"/>
  <c r="T100"/>
  <c r="AM53"/>
  <c r="AN53"/>
  <c r="AM35"/>
  <c r="S16"/>
  <c r="T16" s="1"/>
  <c r="AM6"/>
  <c r="AN6" s="1"/>
  <c r="AM102"/>
  <c r="AN102" s="1"/>
  <c r="AM33"/>
  <c r="AN33" s="1"/>
  <c r="S33"/>
  <c r="T33" s="1"/>
  <c r="S104"/>
  <c r="AM79"/>
  <c r="AN79"/>
  <c r="AM42"/>
  <c r="S13"/>
  <c r="T13" s="1"/>
  <c r="AM31"/>
  <c r="AN31" s="1"/>
  <c r="S65"/>
  <c r="T65" s="1"/>
  <c r="S7"/>
  <c r="S22"/>
  <c r="T22"/>
  <c r="S30"/>
  <c r="T30"/>
  <c r="S15"/>
  <c r="S9"/>
  <c r="AM103"/>
  <c r="AN103"/>
  <c r="S28"/>
  <c r="T28"/>
  <c r="AM47"/>
  <c r="AN47"/>
  <c r="AM83"/>
  <c r="S68"/>
  <c r="T68" s="1"/>
  <c r="S8"/>
  <c r="AM37"/>
  <c r="AN37"/>
  <c r="S12"/>
  <c r="T12"/>
  <c r="AM26"/>
  <c r="AN26"/>
  <c r="S34"/>
  <c r="AM41"/>
  <c r="AN41" s="1"/>
  <c r="S49"/>
  <c r="T49" s="1"/>
  <c r="AM56"/>
  <c r="AM64"/>
  <c r="AN64"/>
  <c r="AM78"/>
  <c r="AN78"/>
  <c r="AM98"/>
  <c r="AN98"/>
  <c r="AM8"/>
  <c r="S93"/>
  <c r="T93" s="1"/>
  <c r="S20"/>
  <c r="T20" s="1"/>
  <c r="AM99"/>
  <c r="AN99" s="1"/>
  <c r="AM84"/>
  <c r="AN84" s="1"/>
  <c r="AM61"/>
  <c r="AN61" s="1"/>
  <c r="AM34"/>
  <c r="AN34" s="1"/>
  <c r="AM18"/>
  <c r="AM9"/>
  <c r="S79"/>
  <c r="T79" s="1"/>
  <c r="S67"/>
  <c r="T67" s="1"/>
  <c r="S24"/>
  <c r="T24" s="1"/>
  <c r="AM13"/>
  <c r="AN13" s="1"/>
  <c r="AM54"/>
  <c r="AN54" s="1"/>
  <c r="AM101"/>
  <c r="AN101" s="1"/>
  <c r="AM38"/>
  <c r="AN38" s="1"/>
  <c r="S17"/>
  <c r="T17" s="1"/>
  <c r="S42"/>
  <c r="T42" s="1"/>
  <c r="S75"/>
  <c r="T75" s="1"/>
  <c r="S35"/>
  <c r="T35" s="1"/>
  <c r="S41"/>
  <c r="T41" s="1"/>
  <c r="S55"/>
  <c r="T55" s="1"/>
  <c r="S37"/>
  <c r="T37" s="1"/>
  <c r="S43"/>
  <c r="T43"/>
  <c r="AM66"/>
  <c r="S85"/>
  <c r="T85" s="1"/>
  <c r="S103"/>
  <c r="T103" s="1"/>
  <c r="AM74"/>
  <c r="AN74" s="1"/>
  <c r="AM89"/>
  <c r="AN89" s="1"/>
  <c r="S66"/>
  <c r="T66"/>
  <c r="S71"/>
  <c r="T71"/>
  <c r="S88"/>
  <c r="T88"/>
  <c r="S99"/>
  <c r="T99"/>
  <c r="AM12"/>
  <c r="AN12"/>
  <c r="AM20"/>
  <c r="AN20"/>
  <c r="AM30"/>
  <c r="AN30"/>
  <c r="AM36"/>
  <c r="AN36"/>
  <c r="AM44"/>
  <c r="AN44"/>
  <c r="AM50"/>
  <c r="AN50"/>
  <c r="AM55"/>
  <c r="AN55"/>
  <c r="AM59"/>
  <c r="AN59"/>
  <c r="AM65"/>
  <c r="AN65"/>
  <c r="AM69"/>
  <c r="AN69"/>
  <c r="AM75"/>
  <c r="AN75"/>
  <c r="AM80"/>
  <c r="AN80"/>
  <c r="AM86"/>
  <c r="AN86"/>
  <c r="AM92"/>
  <c r="AN92"/>
  <c r="S86"/>
  <c r="T86"/>
  <c r="S51"/>
  <c r="T51"/>
  <c r="AM25"/>
  <c r="AN25"/>
  <c r="AM51"/>
  <c r="AN51"/>
  <c r="S98"/>
  <c r="T98"/>
  <c r="AM85"/>
  <c r="AN85"/>
  <c r="S63"/>
  <c r="T63"/>
  <c r="AM4"/>
  <c r="AM62"/>
  <c r="AN62" s="1"/>
  <c r="S32"/>
  <c r="S10"/>
  <c r="T10"/>
  <c r="S6"/>
  <c r="S84"/>
  <c r="T84" s="1"/>
  <c r="S101"/>
  <c r="T101" s="1"/>
  <c r="AM7"/>
  <c r="AN7" s="1"/>
  <c r="S54"/>
  <c r="T54" s="1"/>
  <c r="S97"/>
  <c r="T97"/>
  <c r="AM81"/>
  <c r="AN81"/>
  <c r="AM11"/>
  <c r="S50"/>
  <c r="S26"/>
  <c r="T26"/>
  <c r="S81"/>
  <c r="T81"/>
  <c r="S53"/>
  <c r="T53"/>
  <c r="S14"/>
  <c r="AM28"/>
  <c r="AN28" s="1"/>
  <c r="S91"/>
  <c r="T91" s="1"/>
  <c r="AM97"/>
  <c r="AN97" s="1"/>
  <c r="S40"/>
  <c r="T40" s="1"/>
  <c r="AM21"/>
  <c r="AN21" s="1"/>
  <c r="S47"/>
  <c r="T47" s="1"/>
  <c r="AM91"/>
  <c r="AN91" s="1"/>
  <c r="S21"/>
  <c r="T21" s="1"/>
  <c r="T56"/>
  <c r="AN96"/>
  <c r="T39"/>
  <c r="T104"/>
  <c r="T83"/>
  <c r="AN4"/>
  <c r="T34"/>
  <c r="T8"/>
  <c r="AN23"/>
  <c r="T6"/>
  <c r="Z18" i="3"/>
  <c r="T14" i="2"/>
  <c r="T32"/>
  <c r="AN9"/>
  <c r="AN8"/>
  <c r="AN83"/>
  <c r="T7"/>
  <c r="T18"/>
  <c r="T74"/>
  <c r="AN52"/>
  <c r="T70"/>
  <c r="AN16"/>
  <c r="AN17"/>
  <c r="T50"/>
  <c r="AN66"/>
  <c r="AN56"/>
  <c r="T9"/>
  <c r="AN42"/>
  <c r="T80"/>
  <c r="AN73"/>
  <c r="AN22"/>
  <c r="T69"/>
  <c r="T36"/>
  <c r="T90"/>
  <c r="T23"/>
  <c r="AN11"/>
  <c r="AN18"/>
  <c r="T15"/>
  <c r="AN35"/>
  <c r="T4"/>
  <c r="AN14"/>
  <c r="Z20" i="3"/>
  <c r="S20"/>
  <c r="Z21"/>
  <c r="Q20"/>
  <c r="C4" i="2"/>
  <c r="M19" i="3" s="1"/>
  <c r="Q19" s="1"/>
  <c r="I4" i="2"/>
  <c r="J4" s="1"/>
  <c r="X4"/>
  <c r="L19" i="3"/>
  <c r="P19" s="1"/>
  <c r="AC4" i="2"/>
  <c r="AD4" s="1"/>
  <c r="AJ4" l="1"/>
  <c r="AE4"/>
  <c r="AI4"/>
  <c r="AF4"/>
  <c r="V20" i="3"/>
  <c r="W20"/>
  <c r="U19"/>
  <c r="T19"/>
  <c r="L4" i="2"/>
  <c r="P4"/>
  <c r="U4" s="1"/>
  <c r="O4"/>
  <c r="K4"/>
  <c r="T20" i="3"/>
  <c r="U20"/>
  <c r="D4" i="2"/>
  <c r="C5"/>
  <c r="V4" l="1"/>
  <c r="E4" s="1"/>
  <c r="L16" i="3" s="1"/>
  <c r="C6" i="2"/>
  <c r="I5"/>
  <c r="J5" s="1"/>
  <c r="X5"/>
  <c r="D5"/>
  <c r="M18" i="3"/>
  <c r="M22" s="1"/>
  <c r="L5"/>
  <c r="L18"/>
  <c r="L4"/>
  <c r="M4" i="2"/>
  <c r="AO4"/>
  <c r="AG4"/>
  <c r="L7" i="3" l="1"/>
  <c r="L6"/>
  <c r="AH4" i="2"/>
  <c r="AK4" s="1"/>
  <c r="N4"/>
  <c r="Q4" s="1"/>
  <c r="Q18" i="3"/>
  <c r="P18"/>
  <c r="L22"/>
  <c r="AC16" s="1"/>
  <c r="AC5" i="2"/>
  <c r="AD5" s="1"/>
  <c r="P5"/>
  <c r="L5"/>
  <c r="O5"/>
  <c r="K5"/>
  <c r="M5" s="1"/>
  <c r="F4"/>
  <c r="M16" i="3" s="1"/>
  <c r="P16" s="1"/>
  <c r="AP4" i="2"/>
  <c r="Z4"/>
  <c r="H4" s="1"/>
  <c r="L11" i="3" s="1"/>
  <c r="Y4" i="2"/>
  <c r="G4" s="1"/>
  <c r="L10" i="3" s="1"/>
  <c r="D6" i="2"/>
  <c r="C7"/>
  <c r="I6"/>
  <c r="J6" s="1"/>
  <c r="X6"/>
  <c r="AC6" l="1"/>
  <c r="AD6" s="1"/>
  <c r="AF5"/>
  <c r="AI5"/>
  <c r="AJ5"/>
  <c r="AO5" s="1"/>
  <c r="AE5"/>
  <c r="P22" i="3"/>
  <c r="U18"/>
  <c r="U22" s="1"/>
  <c r="T18"/>
  <c r="T22" s="1"/>
  <c r="P17"/>
  <c r="U5" i="2"/>
  <c r="Q16" i="3"/>
  <c r="T16" s="1"/>
  <c r="P6" i="2"/>
  <c r="L6"/>
  <c r="O6"/>
  <c r="K6"/>
  <c r="M6" s="1"/>
  <c r="D7"/>
  <c r="C8"/>
  <c r="I7"/>
  <c r="J7" s="1"/>
  <c r="X7"/>
  <c r="N5"/>
  <c r="Q5" s="1"/>
  <c r="R5"/>
  <c r="Q17" i="3"/>
  <c r="Q22"/>
  <c r="L9"/>
  <c r="L12" s="1"/>
  <c r="L8"/>
  <c r="L13"/>
  <c r="R4" i="2"/>
  <c r="AL4"/>
  <c r="K7" l="1"/>
  <c r="O7"/>
  <c r="P7"/>
  <c r="U7" s="1"/>
  <c r="L7"/>
  <c r="V5"/>
  <c r="F5" s="1"/>
  <c r="E5"/>
  <c r="AP5"/>
  <c r="Y5" s="1"/>
  <c r="G5" s="1"/>
  <c r="AI6"/>
  <c r="AF6"/>
  <c r="AJ6"/>
  <c r="AO6" s="1"/>
  <c r="AE6"/>
  <c r="AG6" s="1"/>
  <c r="U6"/>
  <c r="U16" i="3"/>
  <c r="AC7" i="2"/>
  <c r="AD7" s="1"/>
  <c r="C9"/>
  <c r="I8"/>
  <c r="J8" s="1"/>
  <c r="X8"/>
  <c r="D8"/>
  <c r="N6"/>
  <c r="Q6" s="1"/>
  <c r="R6"/>
  <c r="T17" i="3"/>
  <c r="U17"/>
  <c r="AG5" i="2"/>
  <c r="AE7" l="1"/>
  <c r="AJ7"/>
  <c r="AF7"/>
  <c r="AI7"/>
  <c r="AP6"/>
  <c r="Z6" s="1"/>
  <c r="Y6"/>
  <c r="F7"/>
  <c r="V7"/>
  <c r="E7" s="1"/>
  <c r="M7"/>
  <c r="AC8"/>
  <c r="AD8" s="1"/>
  <c r="C10"/>
  <c r="X9"/>
  <c r="D9"/>
  <c r="M3" i="3" s="1"/>
  <c r="I9" i="2"/>
  <c r="J9" s="1"/>
  <c r="V6"/>
  <c r="F6" s="1"/>
  <c r="E6"/>
  <c r="AH5"/>
  <c r="AK5" s="1"/>
  <c r="AL5"/>
  <c r="P8"/>
  <c r="L8"/>
  <c r="K8"/>
  <c r="M8" s="1"/>
  <c r="O8"/>
  <c r="AH6"/>
  <c r="AK6" s="1"/>
  <c r="AL6"/>
  <c r="Z5"/>
  <c r="H5" s="1"/>
  <c r="H6" l="1"/>
  <c r="L9"/>
  <c r="O9"/>
  <c r="P9"/>
  <c r="U9" s="1"/>
  <c r="K9"/>
  <c r="AC9"/>
  <c r="AD9" s="1"/>
  <c r="N7"/>
  <c r="Q7" s="1"/>
  <c r="G6"/>
  <c r="AG7"/>
  <c r="N8"/>
  <c r="Q8" s="1"/>
  <c r="X10"/>
  <c r="I10"/>
  <c r="J10" s="1"/>
  <c r="D10"/>
  <c r="C11"/>
  <c r="AI8"/>
  <c r="AJ8"/>
  <c r="AO8" s="1"/>
  <c r="AE8"/>
  <c r="AF8"/>
  <c r="U8"/>
  <c r="AO7"/>
  <c r="V8" l="1"/>
  <c r="F8" s="1"/>
  <c r="O10"/>
  <c r="K10"/>
  <c r="P10"/>
  <c r="U10" s="1"/>
  <c r="L10"/>
  <c r="AH7"/>
  <c r="AK7" s="1"/>
  <c r="AL7"/>
  <c r="M5" i="3"/>
  <c r="M4"/>
  <c r="M9" i="2"/>
  <c r="AG8"/>
  <c r="R8"/>
  <c r="R7"/>
  <c r="AP7"/>
  <c r="Y7" s="1"/>
  <c r="G7" s="1"/>
  <c r="Z8"/>
  <c r="AP8"/>
  <c r="Y8"/>
  <c r="C12"/>
  <c r="D11"/>
  <c r="I11"/>
  <c r="J11" s="1"/>
  <c r="X11"/>
  <c r="AC10"/>
  <c r="AD10" s="1"/>
  <c r="AI9"/>
  <c r="AE9"/>
  <c r="AJ9"/>
  <c r="AO9" s="1"/>
  <c r="AF9"/>
  <c r="V9"/>
  <c r="E9" s="1"/>
  <c r="AJ10" l="1"/>
  <c r="AF10"/>
  <c r="AI10"/>
  <c r="AE10"/>
  <c r="AG10" s="1"/>
  <c r="AC11"/>
  <c r="AD11" s="1"/>
  <c r="AH8"/>
  <c r="AK8" s="1"/>
  <c r="M7" i="3"/>
  <c r="M6"/>
  <c r="H8" i="2"/>
  <c r="M10"/>
  <c r="E8"/>
  <c r="G8" s="1"/>
  <c r="Z9"/>
  <c r="AP9"/>
  <c r="Y9" s="1"/>
  <c r="G9" s="1"/>
  <c r="M10" i="3" s="1"/>
  <c r="P11" i="2"/>
  <c r="U11" s="1"/>
  <c r="O11"/>
  <c r="K11"/>
  <c r="M11" s="1"/>
  <c r="L11"/>
  <c r="I12"/>
  <c r="J12" s="1"/>
  <c r="C13"/>
  <c r="X12"/>
  <c r="D12"/>
  <c r="N9"/>
  <c r="Q9" s="1"/>
  <c r="R9"/>
  <c r="V10"/>
  <c r="F10"/>
  <c r="E10"/>
  <c r="F9"/>
  <c r="AG9"/>
  <c r="Z7"/>
  <c r="H7" s="1"/>
  <c r="V11" l="1"/>
  <c r="E11"/>
  <c r="F11"/>
  <c r="AF11"/>
  <c r="AI11"/>
  <c r="AJ11"/>
  <c r="AO11" s="1"/>
  <c r="AE11"/>
  <c r="AG11" s="1"/>
  <c r="AO10"/>
  <c r="K12"/>
  <c r="O12"/>
  <c r="L12"/>
  <c r="P12"/>
  <c r="U12" s="1"/>
  <c r="N11"/>
  <c r="Q11" s="1"/>
  <c r="R11"/>
  <c r="AH9"/>
  <c r="AK9" s="1"/>
  <c r="AC12"/>
  <c r="AD12" s="1"/>
  <c r="X13"/>
  <c r="D13"/>
  <c r="I13"/>
  <c r="J13" s="1"/>
  <c r="C14"/>
  <c r="N10"/>
  <c r="Q10" s="1"/>
  <c r="M9" i="3"/>
  <c r="M12" s="1"/>
  <c r="M8"/>
  <c r="AH10" i="2"/>
  <c r="AK10" s="1"/>
  <c r="H9"/>
  <c r="M11" i="3" s="1"/>
  <c r="M13" s="1"/>
  <c r="AL8" i="2"/>
  <c r="D14" l="1"/>
  <c r="N3" i="3" s="1"/>
  <c r="C15" i="2"/>
  <c r="I14"/>
  <c r="J14" s="1"/>
  <c r="X14"/>
  <c r="F12"/>
  <c r="V12"/>
  <c r="E12" s="1"/>
  <c r="Z10"/>
  <c r="H10" s="1"/>
  <c r="AP10"/>
  <c r="Y10"/>
  <c r="G10" s="1"/>
  <c r="AP11"/>
  <c r="Z11" s="1"/>
  <c r="H11" s="1"/>
  <c r="K13"/>
  <c r="M13" s="1"/>
  <c r="P13"/>
  <c r="O13"/>
  <c r="L13"/>
  <c r="AC13"/>
  <c r="AD13" s="1"/>
  <c r="AF12"/>
  <c r="AJ12"/>
  <c r="AI12"/>
  <c r="AE12"/>
  <c r="AH11"/>
  <c r="AK11" s="1"/>
  <c r="AL10"/>
  <c r="R10"/>
  <c r="AL9"/>
  <c r="M12"/>
  <c r="N13" l="1"/>
  <c r="Q13" s="1"/>
  <c r="K14"/>
  <c r="P14"/>
  <c r="L14"/>
  <c r="O14"/>
  <c r="AF13"/>
  <c r="AE13"/>
  <c r="AG13" s="1"/>
  <c r="AJ13"/>
  <c r="AO13" s="1"/>
  <c r="AI13"/>
  <c r="N12"/>
  <c r="Q12" s="1"/>
  <c r="AC14"/>
  <c r="AD14" s="1"/>
  <c r="X15"/>
  <c r="D15"/>
  <c r="C16"/>
  <c r="I15"/>
  <c r="J15" s="1"/>
  <c r="AL11"/>
  <c r="AG12"/>
  <c r="AO12"/>
  <c r="U13"/>
  <c r="Y11"/>
  <c r="G11" s="1"/>
  <c r="V13" l="1"/>
  <c r="E13" s="1"/>
  <c r="AH12"/>
  <c r="AK12" s="1"/>
  <c r="X16"/>
  <c r="D16"/>
  <c r="I16"/>
  <c r="J16" s="1"/>
  <c r="C17"/>
  <c r="AC15"/>
  <c r="AD15" s="1"/>
  <c r="AJ14"/>
  <c r="AF14"/>
  <c r="AI14"/>
  <c r="AE14"/>
  <c r="AG14" s="1"/>
  <c r="AP13"/>
  <c r="Y13" s="1"/>
  <c r="Z13"/>
  <c r="N5" i="3"/>
  <c r="M14" i="2"/>
  <c r="N4" i="3"/>
  <c r="AP12" i="2"/>
  <c r="Y12" s="1"/>
  <c r="G12" s="1"/>
  <c r="Z12"/>
  <c r="H12" s="1"/>
  <c r="L15"/>
  <c r="O15"/>
  <c r="P15"/>
  <c r="K15"/>
  <c r="M15" s="1"/>
  <c r="AH13"/>
  <c r="AK13" s="1"/>
  <c r="R12"/>
  <c r="U14"/>
  <c r="R13"/>
  <c r="G13" l="1"/>
  <c r="V14"/>
  <c r="F14" s="1"/>
  <c r="E14"/>
  <c r="N14"/>
  <c r="Q14" s="1"/>
  <c r="R14"/>
  <c r="AF15"/>
  <c r="AE15"/>
  <c r="AG15" s="1"/>
  <c r="AJ15"/>
  <c r="AO15" s="1"/>
  <c r="AI15"/>
  <c r="P16"/>
  <c r="K16"/>
  <c r="O16"/>
  <c r="L16"/>
  <c r="H13"/>
  <c r="AO14"/>
  <c r="AL12"/>
  <c r="F13"/>
  <c r="N15"/>
  <c r="Q15" s="1"/>
  <c r="N7" i="3"/>
  <c r="N6"/>
  <c r="AH14" i="2"/>
  <c r="AK14" s="1"/>
  <c r="AL14"/>
  <c r="I17"/>
  <c r="J17" s="1"/>
  <c r="C18"/>
  <c r="D17"/>
  <c r="X17"/>
  <c r="AC16"/>
  <c r="AD16" s="1"/>
  <c r="AL13"/>
  <c r="U15"/>
  <c r="V15" l="1"/>
  <c r="E15" s="1"/>
  <c r="F15"/>
  <c r="AC17"/>
  <c r="AD17" s="1"/>
  <c r="I18"/>
  <c r="J18" s="1"/>
  <c r="X18"/>
  <c r="C19"/>
  <c r="D18"/>
  <c r="AP15"/>
  <c r="Z15" s="1"/>
  <c r="H15" s="1"/>
  <c r="U16"/>
  <c r="AJ16"/>
  <c r="AE16"/>
  <c r="AF16"/>
  <c r="AI16"/>
  <c r="P17"/>
  <c r="U17" s="1"/>
  <c r="L17"/>
  <c r="K17"/>
  <c r="M17" s="1"/>
  <c r="O17"/>
  <c r="N9" i="3"/>
  <c r="N12" s="1"/>
  <c r="N8"/>
  <c r="AP14" i="2"/>
  <c r="Y14" s="1"/>
  <c r="G14" s="1"/>
  <c r="N10" i="3" s="1"/>
  <c r="AH15" i="2"/>
  <c r="AK15" s="1"/>
  <c r="AL15"/>
  <c r="R15"/>
  <c r="M16"/>
  <c r="N16" l="1"/>
  <c r="Q16" s="1"/>
  <c r="R16"/>
  <c r="N17"/>
  <c r="Q17" s="1"/>
  <c r="R17"/>
  <c r="V17"/>
  <c r="E17" s="1"/>
  <c r="I19"/>
  <c r="J19" s="1"/>
  <c r="D19"/>
  <c r="O3" i="3" s="1"/>
  <c r="C20" i="2"/>
  <c r="X19"/>
  <c r="AC18"/>
  <c r="AD18" s="1"/>
  <c r="AE17"/>
  <c r="AF17"/>
  <c r="AI17"/>
  <c r="AJ17"/>
  <c r="AO17" s="1"/>
  <c r="AO16"/>
  <c r="Y15"/>
  <c r="G15" s="1"/>
  <c r="F16"/>
  <c r="V16"/>
  <c r="E16" s="1"/>
  <c r="K18"/>
  <c r="M18" s="1"/>
  <c r="O18"/>
  <c r="P18"/>
  <c r="U18" s="1"/>
  <c r="L18"/>
  <c r="Z14"/>
  <c r="H14" s="1"/>
  <c r="N11" i="3" s="1"/>
  <c r="N13" s="1"/>
  <c r="AG16" i="2"/>
  <c r="R18" l="1"/>
  <c r="N18"/>
  <c r="Q18" s="1"/>
  <c r="AP17"/>
  <c r="Z17" s="1"/>
  <c r="H17" s="1"/>
  <c r="Y17"/>
  <c r="G17" s="1"/>
  <c r="AC19"/>
  <c r="AD19" s="1"/>
  <c r="X20"/>
  <c r="C21"/>
  <c r="I20"/>
  <c r="J20" s="1"/>
  <c r="D20"/>
  <c r="K19"/>
  <c r="O19"/>
  <c r="P19"/>
  <c r="U19" s="1"/>
  <c r="L19"/>
  <c r="V18"/>
  <c r="F18" s="1"/>
  <c r="E18"/>
  <c r="AH16"/>
  <c r="AK16" s="1"/>
  <c r="Z16"/>
  <c r="H16" s="1"/>
  <c r="AP16"/>
  <c r="Y16" s="1"/>
  <c r="G16" s="1"/>
  <c r="AE18"/>
  <c r="AG18" s="1"/>
  <c r="AF18"/>
  <c r="AJ18"/>
  <c r="AO18" s="1"/>
  <c r="AI18"/>
  <c r="AG17"/>
  <c r="F17"/>
  <c r="AH17" l="1"/>
  <c r="AK17" s="1"/>
  <c r="AL18"/>
  <c r="AH18"/>
  <c r="AK18" s="1"/>
  <c r="V19"/>
  <c r="E19" s="1"/>
  <c r="F19"/>
  <c r="O5" i="3"/>
  <c r="O4"/>
  <c r="M19" i="2"/>
  <c r="O20"/>
  <c r="P20"/>
  <c r="K20"/>
  <c r="M20" s="1"/>
  <c r="L20"/>
  <c r="X21"/>
  <c r="C22"/>
  <c r="I21"/>
  <c r="J21" s="1"/>
  <c r="D21"/>
  <c r="AP18"/>
  <c r="Y18"/>
  <c r="G18" s="1"/>
  <c r="Z18"/>
  <c r="H18" s="1"/>
  <c r="AC20"/>
  <c r="AD20" s="1"/>
  <c r="AE19"/>
  <c r="AG19" s="1"/>
  <c r="AF19"/>
  <c r="AI19"/>
  <c r="AJ19"/>
  <c r="AL16"/>
  <c r="AL19" l="1"/>
  <c r="AH19"/>
  <c r="AK19" s="1"/>
  <c r="AJ20"/>
  <c r="AF20"/>
  <c r="AE20"/>
  <c r="AG20" s="1"/>
  <c r="AI20"/>
  <c r="L21"/>
  <c r="P21"/>
  <c r="O21"/>
  <c r="K21"/>
  <c r="M21" s="1"/>
  <c r="AC21"/>
  <c r="AD21" s="1"/>
  <c r="R20"/>
  <c r="N20"/>
  <c r="Q20" s="1"/>
  <c r="O7" i="3"/>
  <c r="O6"/>
  <c r="D22" i="2"/>
  <c r="I22"/>
  <c r="J22" s="1"/>
  <c r="C23"/>
  <c r="X22"/>
  <c r="R19"/>
  <c r="N19"/>
  <c r="Q19" s="1"/>
  <c r="AO19"/>
  <c r="U20"/>
  <c r="AL17"/>
  <c r="AC22" l="1"/>
  <c r="AD22" s="1"/>
  <c r="O22"/>
  <c r="L22"/>
  <c r="P22"/>
  <c r="U22" s="1"/>
  <c r="K22"/>
  <c r="M22" s="1"/>
  <c r="AE21"/>
  <c r="AJ21"/>
  <c r="AF21"/>
  <c r="AI21"/>
  <c r="AH20"/>
  <c r="AK20" s="1"/>
  <c r="AO20"/>
  <c r="AP19"/>
  <c r="Z19" s="1"/>
  <c r="H19" s="1"/>
  <c r="O11" i="3" s="1"/>
  <c r="V20" i="2"/>
  <c r="E20" s="1"/>
  <c r="I23"/>
  <c r="J23" s="1"/>
  <c r="C24"/>
  <c r="X23"/>
  <c r="D23"/>
  <c r="O9" i="3"/>
  <c r="O12" s="1"/>
  <c r="O8"/>
  <c r="N21" i="2"/>
  <c r="Q21" s="1"/>
  <c r="U21"/>
  <c r="AP20" l="1"/>
  <c r="Z20" s="1"/>
  <c r="H20" s="1"/>
  <c r="Y20"/>
  <c r="G20" s="1"/>
  <c r="F22"/>
  <c r="V22"/>
  <c r="E22" s="1"/>
  <c r="AE22"/>
  <c r="AG22" s="1"/>
  <c r="AI22"/>
  <c r="AJ22"/>
  <c r="AO22" s="1"/>
  <c r="AF22"/>
  <c r="F20"/>
  <c r="AG21"/>
  <c r="F21"/>
  <c r="V21"/>
  <c r="E21"/>
  <c r="X24"/>
  <c r="I24"/>
  <c r="J24" s="1"/>
  <c r="C25"/>
  <c r="D24"/>
  <c r="P3" i="3" s="1"/>
  <c r="AC23" i="2"/>
  <c r="AD23" s="1"/>
  <c r="K23"/>
  <c r="M23" s="1"/>
  <c r="O23"/>
  <c r="P23"/>
  <c r="U23" s="1"/>
  <c r="L23"/>
  <c r="N22"/>
  <c r="Q22" s="1"/>
  <c r="R21"/>
  <c r="Y19"/>
  <c r="G19" s="1"/>
  <c r="O10" i="3" s="1"/>
  <c r="O13" s="1"/>
  <c r="AL20" i="2"/>
  <c r="AO21"/>
  <c r="V23" l="1"/>
  <c r="E23" s="1"/>
  <c r="F23"/>
  <c r="N23"/>
  <c r="Q23" s="1"/>
  <c r="O24"/>
  <c r="K24"/>
  <c r="L24"/>
  <c r="P24"/>
  <c r="U24" s="1"/>
  <c r="Y22"/>
  <c r="G22" s="1"/>
  <c r="AP22"/>
  <c r="Z22" s="1"/>
  <c r="H22" s="1"/>
  <c r="AL22"/>
  <c r="AH22"/>
  <c r="AK22" s="1"/>
  <c r="AP21"/>
  <c r="Z21" s="1"/>
  <c r="H21" s="1"/>
  <c r="Y21"/>
  <c r="G21" s="1"/>
  <c r="AI23"/>
  <c r="AE23"/>
  <c r="AJ23"/>
  <c r="AO23" s="1"/>
  <c r="AF23"/>
  <c r="C26"/>
  <c r="X25"/>
  <c r="I25"/>
  <c r="J25" s="1"/>
  <c r="D25"/>
  <c r="AC24"/>
  <c r="AD24" s="1"/>
  <c r="AL21"/>
  <c r="AH21"/>
  <c r="AK21" s="1"/>
  <c r="R22"/>
  <c r="AF24" l="1"/>
  <c r="AE24"/>
  <c r="AJ24"/>
  <c r="AO24" s="1"/>
  <c r="AI24"/>
  <c r="AC25"/>
  <c r="AD25" s="1"/>
  <c r="F24"/>
  <c r="V24"/>
  <c r="E24"/>
  <c r="P5" i="3"/>
  <c r="M24" i="2"/>
  <c r="P4" i="3"/>
  <c r="AG23" i="2"/>
  <c r="L25"/>
  <c r="O25"/>
  <c r="P25"/>
  <c r="U25" s="1"/>
  <c r="K25"/>
  <c r="M25" s="1"/>
  <c r="C27"/>
  <c r="I26"/>
  <c r="J26" s="1"/>
  <c r="D26"/>
  <c r="X26"/>
  <c r="AP23"/>
  <c r="Y23" s="1"/>
  <c r="G23" s="1"/>
  <c r="R23"/>
  <c r="AC26" l="1"/>
  <c r="AD26" s="1"/>
  <c r="P26"/>
  <c r="U26" s="1"/>
  <c r="O26"/>
  <c r="L26"/>
  <c r="K26"/>
  <c r="N25"/>
  <c r="Q25" s="1"/>
  <c r="AH23"/>
  <c r="AK23" s="1"/>
  <c r="N24"/>
  <c r="Q24" s="1"/>
  <c r="AI25"/>
  <c r="AF25"/>
  <c r="AJ25"/>
  <c r="AO25" s="1"/>
  <c r="AE25"/>
  <c r="AG25" s="1"/>
  <c r="AP24"/>
  <c r="Y24" s="1"/>
  <c r="G24" s="1"/>
  <c r="P10" i="3" s="1"/>
  <c r="P13" s="1"/>
  <c r="Z24" i="2"/>
  <c r="H24" s="1"/>
  <c r="P11" i="3" s="1"/>
  <c r="Z23" i="2"/>
  <c r="H23" s="1"/>
  <c r="D27"/>
  <c r="X27"/>
  <c r="I27"/>
  <c r="J27" s="1"/>
  <c r="C28"/>
  <c r="V25"/>
  <c r="E25"/>
  <c r="F25"/>
  <c r="P7" i="3"/>
  <c r="P6"/>
  <c r="AG24" i="2"/>
  <c r="K27" l="1"/>
  <c r="M27" s="1"/>
  <c r="L27"/>
  <c r="O27"/>
  <c r="P27"/>
  <c r="AP25"/>
  <c r="Z25" s="1"/>
  <c r="H25" s="1"/>
  <c r="V26"/>
  <c r="F26" s="1"/>
  <c r="E26"/>
  <c r="AF26"/>
  <c r="AJ26"/>
  <c r="AO26" s="1"/>
  <c r="AI26"/>
  <c r="AE26"/>
  <c r="AG26" s="1"/>
  <c r="AH24"/>
  <c r="AK24" s="1"/>
  <c r="AL24"/>
  <c r="P9" i="3"/>
  <c r="P12" s="1"/>
  <c r="P8"/>
  <c r="C29" i="2"/>
  <c r="D28"/>
  <c r="I28"/>
  <c r="J28" s="1"/>
  <c r="X28"/>
  <c r="AC27"/>
  <c r="AD27" s="1"/>
  <c r="AH25"/>
  <c r="AK25" s="1"/>
  <c r="R24"/>
  <c r="AL23"/>
  <c r="R25"/>
  <c r="M26"/>
  <c r="K28" l="1"/>
  <c r="P28"/>
  <c r="L28"/>
  <c r="O28"/>
  <c r="N26"/>
  <c r="Q26" s="1"/>
  <c r="AC28"/>
  <c r="AD28" s="1"/>
  <c r="C30"/>
  <c r="I29"/>
  <c r="J29" s="1"/>
  <c r="D29"/>
  <c r="Q3" i="3" s="1"/>
  <c r="X29" i="2"/>
  <c r="N27"/>
  <c r="Q27" s="1"/>
  <c r="AL25"/>
  <c r="Y25"/>
  <c r="G25" s="1"/>
  <c r="AF27"/>
  <c r="AI27"/>
  <c r="AJ27"/>
  <c r="AO27" s="1"/>
  <c r="AE27"/>
  <c r="AG27" s="1"/>
  <c r="AH26"/>
  <c r="AK26" s="1"/>
  <c r="AP26"/>
  <c r="Y26" s="1"/>
  <c r="G26" s="1"/>
  <c r="U27"/>
  <c r="V27" l="1"/>
  <c r="E27" s="1"/>
  <c r="AH27"/>
  <c r="AK27" s="1"/>
  <c r="AL27"/>
  <c r="I30"/>
  <c r="J30" s="1"/>
  <c r="D30"/>
  <c r="X30"/>
  <c r="C31"/>
  <c r="Z26"/>
  <c r="H26" s="1"/>
  <c r="AL26"/>
  <c r="R27"/>
  <c r="M28"/>
  <c r="AP27"/>
  <c r="Z27" s="1"/>
  <c r="Y27"/>
  <c r="AC29"/>
  <c r="AD29" s="1"/>
  <c r="K29"/>
  <c r="P29"/>
  <c r="L29"/>
  <c r="O29"/>
  <c r="AJ28"/>
  <c r="AI28"/>
  <c r="AE28"/>
  <c r="AF28"/>
  <c r="R26"/>
  <c r="U28"/>
  <c r="AC30" l="1"/>
  <c r="AD30" s="1"/>
  <c r="U29"/>
  <c r="G27"/>
  <c r="F27"/>
  <c r="H27" s="1"/>
  <c r="V28"/>
  <c r="F28" s="1"/>
  <c r="Q4" i="3"/>
  <c r="Q5"/>
  <c r="M29" i="2"/>
  <c r="AJ29"/>
  <c r="AO29" s="1"/>
  <c r="AI29"/>
  <c r="AE29"/>
  <c r="AG29" s="1"/>
  <c r="AF29"/>
  <c r="N28"/>
  <c r="Q28" s="1"/>
  <c r="D31"/>
  <c r="C32"/>
  <c r="I31"/>
  <c r="J31" s="1"/>
  <c r="X31"/>
  <c r="L30"/>
  <c r="O30"/>
  <c r="P30"/>
  <c r="K30"/>
  <c r="M30" s="1"/>
  <c r="AG28"/>
  <c r="AO28"/>
  <c r="R30" l="1"/>
  <c r="N30"/>
  <c r="Q30" s="1"/>
  <c r="P31"/>
  <c r="L31"/>
  <c r="K31"/>
  <c r="M31" s="1"/>
  <c r="O31"/>
  <c r="AH29"/>
  <c r="AK29" s="1"/>
  <c r="AL29"/>
  <c r="AP29"/>
  <c r="Z29" s="1"/>
  <c r="H29" s="1"/>
  <c r="Q11" i="3" s="1"/>
  <c r="Y29" i="2"/>
  <c r="AJ30"/>
  <c r="AI30"/>
  <c r="AF30"/>
  <c r="AE30"/>
  <c r="AG30" s="1"/>
  <c r="E28"/>
  <c r="AP28"/>
  <c r="Y28" s="1"/>
  <c r="G28" s="1"/>
  <c r="Z28"/>
  <c r="H28" s="1"/>
  <c r="AH28"/>
  <c r="AK28" s="1"/>
  <c r="AL28"/>
  <c r="AC31"/>
  <c r="AD31" s="1"/>
  <c r="D32"/>
  <c r="I32"/>
  <c r="J32" s="1"/>
  <c r="C33"/>
  <c r="X32"/>
  <c r="N29"/>
  <c r="Q29" s="1"/>
  <c r="Q6" i="3"/>
  <c r="Q7"/>
  <c r="V29" i="2"/>
  <c r="F29" s="1"/>
  <c r="U30"/>
  <c r="R28"/>
  <c r="Q8" i="3" l="1"/>
  <c r="Q9"/>
  <c r="Q12" s="1"/>
  <c r="C34" i="2"/>
  <c r="I33"/>
  <c r="J33" s="1"/>
  <c r="D33"/>
  <c r="X33"/>
  <c r="AE31"/>
  <c r="AJ31"/>
  <c r="AF31"/>
  <c r="AI31"/>
  <c r="AH30"/>
  <c r="AK30" s="1"/>
  <c r="N31"/>
  <c r="Q31" s="1"/>
  <c r="R31"/>
  <c r="U31"/>
  <c r="V30"/>
  <c r="E30" s="1"/>
  <c r="AC32"/>
  <c r="AD32" s="1"/>
  <c r="K32"/>
  <c r="M32" s="1"/>
  <c r="L32"/>
  <c r="O32"/>
  <c r="P32"/>
  <c r="E29"/>
  <c r="G29" s="1"/>
  <c r="Q10" i="3" s="1"/>
  <c r="Q13" s="1"/>
  <c r="R29" i="2"/>
  <c r="AO30"/>
  <c r="R32" l="1"/>
  <c r="N32"/>
  <c r="Q32" s="1"/>
  <c r="V31"/>
  <c r="E31" s="1"/>
  <c r="C35"/>
  <c r="D34"/>
  <c r="R3" i="3" s="1"/>
  <c r="X34" i="2"/>
  <c r="I34"/>
  <c r="J34" s="1"/>
  <c r="AO31"/>
  <c r="AP30"/>
  <c r="Y30" s="1"/>
  <c r="G30" s="1"/>
  <c r="Z30"/>
  <c r="AJ32"/>
  <c r="AE32"/>
  <c r="AI32"/>
  <c r="AF32"/>
  <c r="AC33"/>
  <c r="AD33" s="1"/>
  <c r="K33"/>
  <c r="P33"/>
  <c r="L33"/>
  <c r="O33"/>
  <c r="U32"/>
  <c r="F30"/>
  <c r="AL30"/>
  <c r="AG31"/>
  <c r="V32" l="1"/>
  <c r="F32" s="1"/>
  <c r="AI33"/>
  <c r="AE33"/>
  <c r="AJ33"/>
  <c r="AO33" s="1"/>
  <c r="AF33"/>
  <c r="AP31"/>
  <c r="Y31" s="1"/>
  <c r="G31" s="1"/>
  <c r="Z31"/>
  <c r="AC34"/>
  <c r="AD34" s="1"/>
  <c r="M33"/>
  <c r="AO32"/>
  <c r="F31"/>
  <c r="AH31"/>
  <c r="AK31" s="1"/>
  <c r="P34"/>
  <c r="L34"/>
  <c r="O34"/>
  <c r="K34"/>
  <c r="C36"/>
  <c r="I35"/>
  <c r="J35" s="1"/>
  <c r="D35"/>
  <c r="X35"/>
  <c r="U33"/>
  <c r="AG32"/>
  <c r="H30"/>
  <c r="AL32" l="1"/>
  <c r="AH32"/>
  <c r="AK32" s="1"/>
  <c r="AC35"/>
  <c r="AD35" s="1"/>
  <c r="V33"/>
  <c r="F33" s="1"/>
  <c r="E33"/>
  <c r="R5" i="3"/>
  <c r="R4"/>
  <c r="M34" i="2"/>
  <c r="N33"/>
  <c r="Q33" s="1"/>
  <c r="AI34"/>
  <c r="AE34"/>
  <c r="AJ34"/>
  <c r="AO34" s="1"/>
  <c r="AF34"/>
  <c r="AL31"/>
  <c r="AG33"/>
  <c r="E32"/>
  <c r="O35"/>
  <c r="P35"/>
  <c r="U35" s="1"/>
  <c r="K35"/>
  <c r="L35"/>
  <c r="C37"/>
  <c r="D36"/>
  <c r="X36"/>
  <c r="I36"/>
  <c r="J36" s="1"/>
  <c r="Z32"/>
  <c r="H32" s="1"/>
  <c r="AP32"/>
  <c r="Y32"/>
  <c r="G32" s="1"/>
  <c r="AP33"/>
  <c r="Z33"/>
  <c r="Y33"/>
  <c r="G33" s="1"/>
  <c r="U34"/>
  <c r="H31"/>
  <c r="AC36" l="1"/>
  <c r="AD36" s="1"/>
  <c r="V35"/>
  <c r="F35" s="1"/>
  <c r="AP34"/>
  <c r="Y34" s="1"/>
  <c r="R6" i="3"/>
  <c r="R7"/>
  <c r="AF35" i="2"/>
  <c r="AI35"/>
  <c r="AJ35"/>
  <c r="AO35" s="1"/>
  <c r="AE35"/>
  <c r="AG35" s="1"/>
  <c r="H33"/>
  <c r="V34"/>
  <c r="E34" s="1"/>
  <c r="P36"/>
  <c r="K36"/>
  <c r="O36"/>
  <c r="L36"/>
  <c r="X37"/>
  <c r="I37"/>
  <c r="J37" s="1"/>
  <c r="C38"/>
  <c r="D37"/>
  <c r="AH33"/>
  <c r="AK33" s="1"/>
  <c r="R34"/>
  <c r="N34"/>
  <c r="Q34" s="1"/>
  <c r="M35"/>
  <c r="AG34"/>
  <c r="R33"/>
  <c r="G34" l="1"/>
  <c r="R10" i="3" s="1"/>
  <c r="N35" i="2"/>
  <c r="Q35" s="1"/>
  <c r="AH34"/>
  <c r="AK34" s="1"/>
  <c r="AL34"/>
  <c r="D38"/>
  <c r="X38"/>
  <c r="I38"/>
  <c r="J38" s="1"/>
  <c r="C39"/>
  <c r="AC37"/>
  <c r="AD37" s="1"/>
  <c r="AP35"/>
  <c r="Y35" s="1"/>
  <c r="G35" s="1"/>
  <c r="R9" i="3"/>
  <c r="R12" s="1"/>
  <c r="R8"/>
  <c r="AL33" i="2"/>
  <c r="U36"/>
  <c r="Z34"/>
  <c r="E35"/>
  <c r="O37"/>
  <c r="K37"/>
  <c r="M37" s="1"/>
  <c r="L37"/>
  <c r="P37"/>
  <c r="U37" s="1"/>
  <c r="AH35"/>
  <c r="AK35" s="1"/>
  <c r="AE36"/>
  <c r="AI36"/>
  <c r="AF36"/>
  <c r="AJ36"/>
  <c r="AO36" s="1"/>
  <c r="M36"/>
  <c r="F34"/>
  <c r="AP36" l="1"/>
  <c r="Z36" s="1"/>
  <c r="H36" s="1"/>
  <c r="Y36"/>
  <c r="V37"/>
  <c r="E37" s="1"/>
  <c r="R37"/>
  <c r="N37"/>
  <c r="Q37" s="1"/>
  <c r="V36"/>
  <c r="E36" s="1"/>
  <c r="F36"/>
  <c r="AF37"/>
  <c r="AI37"/>
  <c r="AJ37"/>
  <c r="AE37"/>
  <c r="AG37" s="1"/>
  <c r="C40"/>
  <c r="I39"/>
  <c r="J39" s="1"/>
  <c r="D39"/>
  <c r="S3" i="3" s="1"/>
  <c r="X39" i="2"/>
  <c r="AC38"/>
  <c r="AD38" s="1"/>
  <c r="Z35"/>
  <c r="H35" s="1"/>
  <c r="N36"/>
  <c r="Q36" s="1"/>
  <c r="O38"/>
  <c r="K38"/>
  <c r="L38"/>
  <c r="P38"/>
  <c r="AG36"/>
  <c r="AL35"/>
  <c r="H34"/>
  <c r="R11" i="3" s="1"/>
  <c r="R13" s="1"/>
  <c r="R35" i="2"/>
  <c r="AJ38" l="1"/>
  <c r="AO38" s="1"/>
  <c r="AF38"/>
  <c r="AE38"/>
  <c r="AG38" s="1"/>
  <c r="AI38"/>
  <c r="AC39"/>
  <c r="AD39" s="1"/>
  <c r="L39"/>
  <c r="O39"/>
  <c r="K39"/>
  <c r="P39"/>
  <c r="U39" s="1"/>
  <c r="AH37"/>
  <c r="AK37" s="1"/>
  <c r="G36"/>
  <c r="AH36"/>
  <c r="AK36" s="1"/>
  <c r="AL36"/>
  <c r="I40"/>
  <c r="J40" s="1"/>
  <c r="D40"/>
  <c r="X40"/>
  <c r="C41"/>
  <c r="U38"/>
  <c r="M38"/>
  <c r="R36"/>
  <c r="AO37"/>
  <c r="F37"/>
  <c r="V38" l="1"/>
  <c r="E38" s="1"/>
  <c r="F38"/>
  <c r="I41"/>
  <c r="J41" s="1"/>
  <c r="C42"/>
  <c r="X41"/>
  <c r="D41"/>
  <c r="S4" i="3"/>
  <c r="S5"/>
  <c r="M39" i="2"/>
  <c r="AF39"/>
  <c r="AJ39"/>
  <c r="AE39"/>
  <c r="AG39" s="1"/>
  <c r="AI39"/>
  <c r="AH38"/>
  <c r="AK38" s="1"/>
  <c r="AP38"/>
  <c r="Z38" s="1"/>
  <c r="H38" s="1"/>
  <c r="AP37"/>
  <c r="Y37"/>
  <c r="G37" s="1"/>
  <c r="Z37"/>
  <c r="H37" s="1"/>
  <c r="R38"/>
  <c r="N38"/>
  <c r="Q38" s="1"/>
  <c r="AC40"/>
  <c r="AD40" s="1"/>
  <c r="L40"/>
  <c r="K40"/>
  <c r="P40"/>
  <c r="U40" s="1"/>
  <c r="O40"/>
  <c r="V39"/>
  <c r="F39" s="1"/>
  <c r="AL37"/>
  <c r="AF40" l="1"/>
  <c r="AE40"/>
  <c r="AJ40"/>
  <c r="AO40" s="1"/>
  <c r="AI40"/>
  <c r="N39"/>
  <c r="Q39" s="1"/>
  <c r="S7" i="3"/>
  <c r="S6"/>
  <c r="C43" i="2"/>
  <c r="I42"/>
  <c r="J42" s="1"/>
  <c r="D42"/>
  <c r="X42"/>
  <c r="E39"/>
  <c r="M40"/>
  <c r="Y38"/>
  <c r="G38" s="1"/>
  <c r="AL38"/>
  <c r="AO39"/>
  <c r="V40"/>
  <c r="E40" s="1"/>
  <c r="AH39"/>
  <c r="AK39" s="1"/>
  <c r="AL39"/>
  <c r="AC41"/>
  <c r="AD41" s="1"/>
  <c r="O41"/>
  <c r="K41"/>
  <c r="P41"/>
  <c r="U41" s="1"/>
  <c r="L41"/>
  <c r="N40" l="1"/>
  <c r="Q40" s="1"/>
  <c r="AC42"/>
  <c r="AD42" s="1"/>
  <c r="C44"/>
  <c r="D43"/>
  <c r="I43"/>
  <c r="J43" s="1"/>
  <c r="X43"/>
  <c r="Y40"/>
  <c r="G40" s="1"/>
  <c r="AP40"/>
  <c r="Z40" s="1"/>
  <c r="H40" s="1"/>
  <c r="M41"/>
  <c r="F40"/>
  <c r="V41"/>
  <c r="F41" s="1"/>
  <c r="E41"/>
  <c r="AJ41"/>
  <c r="AE41"/>
  <c r="AG41" s="1"/>
  <c r="AF41"/>
  <c r="AI41"/>
  <c r="AP39"/>
  <c r="Z39"/>
  <c r="H39" s="1"/>
  <c r="S11" i="3" s="1"/>
  <c r="Y39" i="2"/>
  <c r="G39" s="1"/>
  <c r="S10" i="3" s="1"/>
  <c r="L42" i="2"/>
  <c r="O42"/>
  <c r="P42"/>
  <c r="U42" s="1"/>
  <c r="K42"/>
  <c r="M42" s="1"/>
  <c r="S9" i="3"/>
  <c r="S12" s="1"/>
  <c r="S8"/>
  <c r="R39" i="2"/>
  <c r="AG40"/>
  <c r="V42" l="1"/>
  <c r="E42" s="1"/>
  <c r="AH41"/>
  <c r="AK41" s="1"/>
  <c r="R41"/>
  <c r="N41"/>
  <c r="Q41" s="1"/>
  <c r="O43"/>
  <c r="K43"/>
  <c r="L43"/>
  <c r="P43"/>
  <c r="U43" s="1"/>
  <c r="C45"/>
  <c r="D44"/>
  <c r="T3" i="3" s="1"/>
  <c r="I44" i="2"/>
  <c r="J44" s="1"/>
  <c r="X44"/>
  <c r="AH40"/>
  <c r="AK40" s="1"/>
  <c r="N42"/>
  <c r="Q42" s="1"/>
  <c r="R42"/>
  <c r="AC43"/>
  <c r="AD43" s="1"/>
  <c r="AJ42"/>
  <c r="AE42"/>
  <c r="AG42" s="1"/>
  <c r="AF42"/>
  <c r="AI42"/>
  <c r="S13" i="3"/>
  <c r="AO41" i="2"/>
  <c r="R40"/>
  <c r="AP41" l="1"/>
  <c r="Y41" s="1"/>
  <c r="G41" s="1"/>
  <c r="AC44"/>
  <c r="AD44" s="1"/>
  <c r="V43"/>
  <c r="F43" s="1"/>
  <c r="E43"/>
  <c r="AO42"/>
  <c r="AL40"/>
  <c r="M43"/>
  <c r="AL41"/>
  <c r="F42"/>
  <c r="AL42"/>
  <c r="AH42"/>
  <c r="AK42" s="1"/>
  <c r="AE43"/>
  <c r="AI43"/>
  <c r="AJ43"/>
  <c r="AO43" s="1"/>
  <c r="AF43"/>
  <c r="P44"/>
  <c r="U44" s="1"/>
  <c r="O44"/>
  <c r="K44"/>
  <c r="L44"/>
  <c r="D45"/>
  <c r="X45"/>
  <c r="I45"/>
  <c r="J45" s="1"/>
  <c r="C46"/>
  <c r="T5" i="3" l="1"/>
  <c r="T4"/>
  <c r="M44" i="2"/>
  <c r="P45"/>
  <c r="O45"/>
  <c r="L45"/>
  <c r="K45"/>
  <c r="M45" s="1"/>
  <c r="AC45"/>
  <c r="AD45" s="1"/>
  <c r="N43"/>
  <c r="Q43" s="1"/>
  <c r="AP42"/>
  <c r="Z42" s="1"/>
  <c r="H42" s="1"/>
  <c r="AE44"/>
  <c r="AI44"/>
  <c r="AJ44"/>
  <c r="AF44"/>
  <c r="Z41"/>
  <c r="H41" s="1"/>
  <c r="I46"/>
  <c r="J46" s="1"/>
  <c r="C47"/>
  <c r="X46"/>
  <c r="D46"/>
  <c r="F44"/>
  <c r="V44"/>
  <c r="E44" s="1"/>
  <c r="AP43"/>
  <c r="Y43" s="1"/>
  <c r="G43" s="1"/>
  <c r="AG43"/>
  <c r="AC46" l="1"/>
  <c r="AD46" s="1"/>
  <c r="AL43"/>
  <c r="AH43"/>
  <c r="AK43" s="1"/>
  <c r="X47"/>
  <c r="I47"/>
  <c r="J47" s="1"/>
  <c r="C48"/>
  <c r="D47"/>
  <c r="N45"/>
  <c r="Q45" s="1"/>
  <c r="N44"/>
  <c r="Q44" s="1"/>
  <c r="R44"/>
  <c r="Z43"/>
  <c r="H43" s="1"/>
  <c r="AO44"/>
  <c r="AG44"/>
  <c r="Y42"/>
  <c r="G42" s="1"/>
  <c r="R43"/>
  <c r="P46"/>
  <c r="K46"/>
  <c r="O46"/>
  <c r="L46"/>
  <c r="AE45"/>
  <c r="AG45" s="1"/>
  <c r="AF45"/>
  <c r="AJ45"/>
  <c r="AO45" s="1"/>
  <c r="AI45"/>
  <c r="T6" i="3"/>
  <c r="T7"/>
  <c r="U45" i="2"/>
  <c r="AP45" l="1"/>
  <c r="Y45" s="1"/>
  <c r="Z45"/>
  <c r="AH45"/>
  <c r="AK45" s="1"/>
  <c r="AL45"/>
  <c r="AP44"/>
  <c r="Z44" s="1"/>
  <c r="H44" s="1"/>
  <c r="T11" i="3" s="1"/>
  <c r="AC47" i="2"/>
  <c r="AD47" s="1"/>
  <c r="AJ46"/>
  <c r="AO46" s="1"/>
  <c r="AE46"/>
  <c r="AF46"/>
  <c r="AI46"/>
  <c r="U46"/>
  <c r="V45"/>
  <c r="E45" s="1"/>
  <c r="T8" i="3"/>
  <c r="T9"/>
  <c r="T12" s="1"/>
  <c r="AH44" i="2"/>
  <c r="AK44" s="1"/>
  <c r="I48"/>
  <c r="J48" s="1"/>
  <c r="X48"/>
  <c r="D48"/>
  <c r="C49"/>
  <c r="L47"/>
  <c r="P47"/>
  <c r="U47" s="1"/>
  <c r="O47"/>
  <c r="K47"/>
  <c r="M47" s="1"/>
  <c r="M46"/>
  <c r="R45"/>
  <c r="G45" l="1"/>
  <c r="V47"/>
  <c r="F47" s="1"/>
  <c r="D49"/>
  <c r="U3" i="3" s="1"/>
  <c r="I49" i="2"/>
  <c r="J49" s="1"/>
  <c r="C50"/>
  <c r="X49"/>
  <c r="E46"/>
  <c r="V46"/>
  <c r="F46"/>
  <c r="AP46"/>
  <c r="Z46" s="1"/>
  <c r="H46" s="1"/>
  <c r="Y46"/>
  <c r="G46" s="1"/>
  <c r="AI47"/>
  <c r="AJ47"/>
  <c r="AO47" s="1"/>
  <c r="AE47"/>
  <c r="AF47"/>
  <c r="R47"/>
  <c r="N47"/>
  <c r="Q47" s="1"/>
  <c r="K48"/>
  <c r="P48"/>
  <c r="L48"/>
  <c r="O48"/>
  <c r="N46"/>
  <c r="Q46" s="1"/>
  <c r="AC48"/>
  <c r="AD48" s="1"/>
  <c r="AL44"/>
  <c r="F45"/>
  <c r="H45" s="1"/>
  <c r="AG46"/>
  <c r="Y44"/>
  <c r="G44" s="1"/>
  <c r="T10" i="3" s="1"/>
  <c r="T13" s="1"/>
  <c r="AH46" i="2" l="1"/>
  <c r="AK46" s="1"/>
  <c r="AP47"/>
  <c r="Y47" s="1"/>
  <c r="G47" s="1"/>
  <c r="X50"/>
  <c r="I50"/>
  <c r="J50" s="1"/>
  <c r="D50"/>
  <c r="C51"/>
  <c r="M48"/>
  <c r="E47"/>
  <c r="AE48"/>
  <c r="AG48" s="1"/>
  <c r="AJ48"/>
  <c r="AI48"/>
  <c r="AF48"/>
  <c r="AC49"/>
  <c r="AD49" s="1"/>
  <c r="P49"/>
  <c r="U49" s="1"/>
  <c r="K49"/>
  <c r="L49"/>
  <c r="O49"/>
  <c r="R46"/>
  <c r="U48"/>
  <c r="AG47"/>
  <c r="V49" l="1"/>
  <c r="E49" s="1"/>
  <c r="F49"/>
  <c r="AH48"/>
  <c r="AK48" s="1"/>
  <c r="AL48"/>
  <c r="N48"/>
  <c r="Q48" s="1"/>
  <c r="R48"/>
  <c r="I51"/>
  <c r="J51" s="1"/>
  <c r="X51"/>
  <c r="D51"/>
  <c r="C52"/>
  <c r="K50"/>
  <c r="M50" s="1"/>
  <c r="L50"/>
  <c r="P50"/>
  <c r="U50" s="1"/>
  <c r="O50"/>
  <c r="Z47"/>
  <c r="H47" s="1"/>
  <c r="AH47"/>
  <c r="AK47" s="1"/>
  <c r="AL47"/>
  <c r="V48"/>
  <c r="E48" s="1"/>
  <c r="U4" i="3"/>
  <c r="U5"/>
  <c r="M49" i="2"/>
  <c r="AI49"/>
  <c r="AJ49"/>
  <c r="AO49" s="1"/>
  <c r="AE49"/>
  <c r="AF49"/>
  <c r="AC50"/>
  <c r="AD50" s="1"/>
  <c r="AO48"/>
  <c r="AL46"/>
  <c r="AP49" l="1"/>
  <c r="Y49" s="1"/>
  <c r="G49" s="1"/>
  <c r="U10" i="3" s="1"/>
  <c r="U13" s="1"/>
  <c r="Z49" i="2"/>
  <c r="H49" s="1"/>
  <c r="U11" i="3" s="1"/>
  <c r="N49" i="2"/>
  <c r="Q49" s="1"/>
  <c r="R49"/>
  <c r="U6" i="3"/>
  <c r="U7"/>
  <c r="V50" i="2"/>
  <c r="F50"/>
  <c r="E50"/>
  <c r="N50"/>
  <c r="Q50" s="1"/>
  <c r="AC51"/>
  <c r="AD51" s="1"/>
  <c r="F48"/>
  <c r="AP48"/>
  <c r="Y48"/>
  <c r="G48" s="1"/>
  <c r="Z48"/>
  <c r="AF50"/>
  <c r="AE50"/>
  <c r="AJ50"/>
  <c r="AO50" s="1"/>
  <c r="AI50"/>
  <c r="I52"/>
  <c r="J52" s="1"/>
  <c r="C53"/>
  <c r="X52"/>
  <c r="D52"/>
  <c r="K51"/>
  <c r="O51"/>
  <c r="P51"/>
  <c r="L51"/>
  <c r="AG49"/>
  <c r="AC52" l="1"/>
  <c r="AD52" s="1"/>
  <c r="P52"/>
  <c r="U52" s="1"/>
  <c r="L52"/>
  <c r="K52"/>
  <c r="M52" s="1"/>
  <c r="O52"/>
  <c r="Y50"/>
  <c r="G50" s="1"/>
  <c r="AP50"/>
  <c r="Z50"/>
  <c r="H50" s="1"/>
  <c r="AE51"/>
  <c r="AI51"/>
  <c r="AJ51"/>
  <c r="AF51"/>
  <c r="AH49"/>
  <c r="AK49" s="1"/>
  <c r="D53"/>
  <c r="X53"/>
  <c r="I53"/>
  <c r="J53" s="1"/>
  <c r="C54"/>
  <c r="U8" i="3"/>
  <c r="U9"/>
  <c r="U12" s="1"/>
  <c r="U51" i="2"/>
  <c r="M51"/>
  <c r="AG50"/>
  <c r="H48"/>
  <c r="R50"/>
  <c r="AH50" l="1"/>
  <c r="AK50" s="1"/>
  <c r="K53"/>
  <c r="M53" s="1"/>
  <c r="L53"/>
  <c r="P53"/>
  <c r="U53" s="1"/>
  <c r="O53"/>
  <c r="N52"/>
  <c r="Q52" s="1"/>
  <c r="V52"/>
  <c r="F52" s="1"/>
  <c r="AI52"/>
  <c r="AF52"/>
  <c r="AE52"/>
  <c r="AJ52"/>
  <c r="AO52" s="1"/>
  <c r="V51"/>
  <c r="F51"/>
  <c r="E51"/>
  <c r="AC53"/>
  <c r="AD53" s="1"/>
  <c r="R51"/>
  <c r="N51"/>
  <c r="Q51" s="1"/>
  <c r="I54"/>
  <c r="J54" s="1"/>
  <c r="C55"/>
  <c r="D54"/>
  <c r="V3" i="3" s="1"/>
  <c r="X54" i="2"/>
  <c r="AL49"/>
  <c r="AO51"/>
  <c r="AG51"/>
  <c r="K54" l="1"/>
  <c r="L54"/>
  <c r="O54"/>
  <c r="P54"/>
  <c r="U54" s="1"/>
  <c r="AP52"/>
  <c r="Y52" s="1"/>
  <c r="G52" s="1"/>
  <c r="Z52"/>
  <c r="H52" s="1"/>
  <c r="V53"/>
  <c r="F53" s="1"/>
  <c r="E53"/>
  <c r="N53"/>
  <c r="Q53" s="1"/>
  <c r="R53"/>
  <c r="E52"/>
  <c r="AP51"/>
  <c r="Y51" s="1"/>
  <c r="G51" s="1"/>
  <c r="AH51"/>
  <c r="AK51" s="1"/>
  <c r="AC54"/>
  <c r="AD54" s="1"/>
  <c r="X55"/>
  <c r="I55"/>
  <c r="J55" s="1"/>
  <c r="C56"/>
  <c r="D55"/>
  <c r="AE53"/>
  <c r="AJ53"/>
  <c r="AO53" s="1"/>
  <c r="AI53"/>
  <c r="AF53"/>
  <c r="AG52"/>
  <c r="R52"/>
  <c r="AL50"/>
  <c r="AP53" l="1"/>
  <c r="Z53" s="1"/>
  <c r="H53" s="1"/>
  <c r="D56"/>
  <c r="X56"/>
  <c r="C57"/>
  <c r="I56"/>
  <c r="J56" s="1"/>
  <c r="AC55"/>
  <c r="AD55" s="1"/>
  <c r="AF54"/>
  <c r="AJ54"/>
  <c r="AE54"/>
  <c r="AG54" s="1"/>
  <c r="AI54"/>
  <c r="M54"/>
  <c r="V4" i="3"/>
  <c r="V5"/>
  <c r="AH52" i="2"/>
  <c r="AK52" s="1"/>
  <c r="K55"/>
  <c r="L55"/>
  <c r="P55"/>
  <c r="O55"/>
  <c r="V54"/>
  <c r="E54" s="1"/>
  <c r="F54"/>
  <c r="AG53"/>
  <c r="AL51"/>
  <c r="Z51"/>
  <c r="H51" s="1"/>
  <c r="AH53" l="1"/>
  <c r="AK53" s="1"/>
  <c r="N54"/>
  <c r="Q54" s="1"/>
  <c r="AL54"/>
  <c r="AH54"/>
  <c r="AK54" s="1"/>
  <c r="AI55"/>
  <c r="AE55"/>
  <c r="AF55"/>
  <c r="AJ55"/>
  <c r="AO55" s="1"/>
  <c r="O56"/>
  <c r="K56"/>
  <c r="P56"/>
  <c r="U56" s="1"/>
  <c r="L56"/>
  <c r="AC56"/>
  <c r="AD56" s="1"/>
  <c r="Y53"/>
  <c r="G53" s="1"/>
  <c r="V7" i="3"/>
  <c r="V6"/>
  <c r="C58" i="2"/>
  <c r="D57"/>
  <c r="X57"/>
  <c r="I57"/>
  <c r="J57" s="1"/>
  <c r="U55"/>
  <c r="M55"/>
  <c r="AL52"/>
  <c r="AO54"/>
  <c r="V55" l="1"/>
  <c r="F55" s="1"/>
  <c r="E55"/>
  <c r="AC57"/>
  <c r="AD57" s="1"/>
  <c r="V9" i="3"/>
  <c r="V12" s="1"/>
  <c r="V8"/>
  <c r="AE56" i="2"/>
  <c r="AI56"/>
  <c r="AF56"/>
  <c r="AJ56"/>
  <c r="AO56" s="1"/>
  <c r="F56"/>
  <c r="V56"/>
  <c r="E56" s="1"/>
  <c r="AP54"/>
  <c r="Z54" s="1"/>
  <c r="H54" s="1"/>
  <c r="V11" i="3" s="1"/>
  <c r="N55" i="2"/>
  <c r="Q55" s="1"/>
  <c r="O57"/>
  <c r="K57"/>
  <c r="P57"/>
  <c r="U57" s="1"/>
  <c r="L57"/>
  <c r="X58"/>
  <c r="C59"/>
  <c r="I58"/>
  <c r="J58" s="1"/>
  <c r="D58"/>
  <c r="AP55"/>
  <c r="Y55" s="1"/>
  <c r="G55" s="1"/>
  <c r="M56"/>
  <c r="AG55"/>
  <c r="R54"/>
  <c r="AL53"/>
  <c r="O58" l="1"/>
  <c r="L58"/>
  <c r="P58"/>
  <c r="U58" s="1"/>
  <c r="K58"/>
  <c r="M58" s="1"/>
  <c r="AP56"/>
  <c r="Y56" s="1"/>
  <c r="G56" s="1"/>
  <c r="Z55"/>
  <c r="H55" s="1"/>
  <c r="M57"/>
  <c r="Y54"/>
  <c r="G54" s="1"/>
  <c r="V10" i="3" s="1"/>
  <c r="V13" s="1"/>
  <c r="AH55" i="2"/>
  <c r="AK55" s="1"/>
  <c r="AL55"/>
  <c r="D59"/>
  <c r="W3" i="3" s="1"/>
  <c r="C60" i="2"/>
  <c r="I59"/>
  <c r="J59" s="1"/>
  <c r="X59"/>
  <c r="N56"/>
  <c r="Q56" s="1"/>
  <c r="AC58"/>
  <c r="AD58" s="1"/>
  <c r="V57"/>
  <c r="F57" s="1"/>
  <c r="AF57"/>
  <c r="AJ57"/>
  <c r="AO57" s="1"/>
  <c r="AI57"/>
  <c r="AE57"/>
  <c r="AG57" s="1"/>
  <c r="R55"/>
  <c r="AG56"/>
  <c r="AP57" l="1"/>
  <c r="Y57" s="1"/>
  <c r="G57" s="1"/>
  <c r="L59"/>
  <c r="K59"/>
  <c r="P59"/>
  <c r="O59"/>
  <c r="N57"/>
  <c r="Q57" s="1"/>
  <c r="V58"/>
  <c r="E58"/>
  <c r="F58"/>
  <c r="E57"/>
  <c r="R56"/>
  <c r="Z56"/>
  <c r="H56" s="1"/>
  <c r="AH56"/>
  <c r="AK56" s="1"/>
  <c r="AH57"/>
  <c r="AK57" s="1"/>
  <c r="AL57"/>
  <c r="AJ58"/>
  <c r="AE58"/>
  <c r="AI58"/>
  <c r="AF58"/>
  <c r="AC59"/>
  <c r="AD59" s="1"/>
  <c r="D60"/>
  <c r="I60"/>
  <c r="J60" s="1"/>
  <c r="C61"/>
  <c r="X60"/>
  <c r="N58"/>
  <c r="Q58" s="1"/>
  <c r="P60" l="1"/>
  <c r="U60" s="1"/>
  <c r="L60"/>
  <c r="K60"/>
  <c r="M60" s="1"/>
  <c r="O60"/>
  <c r="AI59"/>
  <c r="AF59"/>
  <c r="AJ59"/>
  <c r="AO59" s="1"/>
  <c r="AE59"/>
  <c r="AG59" s="1"/>
  <c r="W4" i="3"/>
  <c r="M59" i="2"/>
  <c r="W5" i="3"/>
  <c r="AG58" i="2"/>
  <c r="Z57"/>
  <c r="H57" s="1"/>
  <c r="AC60"/>
  <c r="AD60" s="1"/>
  <c r="I61"/>
  <c r="J61" s="1"/>
  <c r="X61"/>
  <c r="D61"/>
  <c r="C62"/>
  <c r="R58"/>
  <c r="AO58"/>
  <c r="AL56"/>
  <c r="R57"/>
  <c r="U59"/>
  <c r="D62" l="1"/>
  <c r="X62"/>
  <c r="I62"/>
  <c r="J62" s="1"/>
  <c r="C63"/>
  <c r="AC61"/>
  <c r="AD61" s="1"/>
  <c r="W6" i="3"/>
  <c r="W7"/>
  <c r="AP59" i="2"/>
  <c r="Y59" s="1"/>
  <c r="N60"/>
  <c r="Q60" s="1"/>
  <c r="V60"/>
  <c r="F60" s="1"/>
  <c r="F59"/>
  <c r="V59"/>
  <c r="E59" s="1"/>
  <c r="AP58"/>
  <c r="Y58" s="1"/>
  <c r="G58" s="1"/>
  <c r="Z58"/>
  <c r="H58" s="1"/>
  <c r="L61"/>
  <c r="P61"/>
  <c r="U61" s="1"/>
  <c r="O61"/>
  <c r="K61"/>
  <c r="M61" s="1"/>
  <c r="AE60"/>
  <c r="AJ60"/>
  <c r="AO60" s="1"/>
  <c r="AI60"/>
  <c r="AF60"/>
  <c r="AH58"/>
  <c r="AK58" s="1"/>
  <c r="AL58"/>
  <c r="N59"/>
  <c r="Q59" s="1"/>
  <c r="R59"/>
  <c r="AH59"/>
  <c r="AK59" s="1"/>
  <c r="AL59"/>
  <c r="G59" l="1"/>
  <c r="W10" i="3" s="1"/>
  <c r="AP60" i="2"/>
  <c r="Y60" s="1"/>
  <c r="G60" s="1"/>
  <c r="Z60"/>
  <c r="H60" s="1"/>
  <c r="N61"/>
  <c r="Q61" s="1"/>
  <c r="R61"/>
  <c r="V61"/>
  <c r="E61" s="1"/>
  <c r="O62"/>
  <c r="P62"/>
  <c r="U62" s="1"/>
  <c r="L62"/>
  <c r="K62"/>
  <c r="M62" s="1"/>
  <c r="E60"/>
  <c r="W9" i="3"/>
  <c r="W12" s="1"/>
  <c r="W8"/>
  <c r="AJ61" i="2"/>
  <c r="AO61" s="1"/>
  <c r="AE61"/>
  <c r="AF61"/>
  <c r="AI61"/>
  <c r="D63"/>
  <c r="I63"/>
  <c r="J63" s="1"/>
  <c r="X63"/>
  <c r="C64"/>
  <c r="AC62"/>
  <c r="AD62" s="1"/>
  <c r="AG60"/>
  <c r="R60"/>
  <c r="Z59"/>
  <c r="H59" s="1"/>
  <c r="W11" i="3" s="1"/>
  <c r="D64" i="2" l="1"/>
  <c r="X3" i="3" s="1"/>
  <c r="C65" i="2"/>
  <c r="I64"/>
  <c r="J64" s="1"/>
  <c r="X64"/>
  <c r="Z61"/>
  <c r="AP61"/>
  <c r="Y61" s="1"/>
  <c r="G61" s="1"/>
  <c r="N62"/>
  <c r="Q62" s="1"/>
  <c r="E62"/>
  <c r="V62"/>
  <c r="F62"/>
  <c r="F61"/>
  <c r="W13" i="3"/>
  <c r="AH60" i="2"/>
  <c r="AK60" s="1"/>
  <c r="AL60"/>
  <c r="AJ62"/>
  <c r="AE62"/>
  <c r="AG62" s="1"/>
  <c r="AF62"/>
  <c r="AI62"/>
  <c r="AC63"/>
  <c r="AD63" s="1"/>
  <c r="O63"/>
  <c r="L63"/>
  <c r="P63"/>
  <c r="U63" s="1"/>
  <c r="K63"/>
  <c r="M63" s="1"/>
  <c r="AG61"/>
  <c r="AH61" l="1"/>
  <c r="AK61" s="1"/>
  <c r="AL61"/>
  <c r="N63"/>
  <c r="Q63" s="1"/>
  <c r="AH62"/>
  <c r="AK62" s="1"/>
  <c r="P64"/>
  <c r="U64" s="1"/>
  <c r="K64"/>
  <c r="L64"/>
  <c r="O64"/>
  <c r="H61"/>
  <c r="V63"/>
  <c r="E63"/>
  <c r="F63"/>
  <c r="AF63"/>
  <c r="AE63"/>
  <c r="AI63"/>
  <c r="AJ63"/>
  <c r="AO63" s="1"/>
  <c r="AC64"/>
  <c r="AD64" s="1"/>
  <c r="I65"/>
  <c r="J65" s="1"/>
  <c r="D65"/>
  <c r="X65"/>
  <c r="C66"/>
  <c r="AO62"/>
  <c r="R62"/>
  <c r="AC65" l="1"/>
  <c r="AD65" s="1"/>
  <c r="P65"/>
  <c r="U65" s="1"/>
  <c r="O65"/>
  <c r="K65"/>
  <c r="M65" s="1"/>
  <c r="L65"/>
  <c r="AF64"/>
  <c r="AI64"/>
  <c r="AJ64"/>
  <c r="AO64" s="1"/>
  <c r="AE64"/>
  <c r="V64"/>
  <c r="F64" s="1"/>
  <c r="Z62"/>
  <c r="H62" s="1"/>
  <c r="AP62"/>
  <c r="Y62" s="1"/>
  <c r="G62" s="1"/>
  <c r="D66"/>
  <c r="I66"/>
  <c r="J66" s="1"/>
  <c r="X66"/>
  <c r="C67"/>
  <c r="AP63"/>
  <c r="Y63"/>
  <c r="G63" s="1"/>
  <c r="Z63"/>
  <c r="H63" s="1"/>
  <c r="X5" i="3"/>
  <c r="M64" i="2"/>
  <c r="X4" i="3"/>
  <c r="AG63" i="2"/>
  <c r="AL62"/>
  <c r="R63"/>
  <c r="X6" i="3" l="1"/>
  <c r="X7"/>
  <c r="AC66" i="2"/>
  <c r="AD66" s="1"/>
  <c r="AP64"/>
  <c r="Y64" s="1"/>
  <c r="G64" s="1"/>
  <c r="X10" i="3" s="1"/>
  <c r="X13" s="1"/>
  <c r="Z64" i="2"/>
  <c r="H64" s="1"/>
  <c r="X11" i="3" s="1"/>
  <c r="N65" i="2"/>
  <c r="Q65" s="1"/>
  <c r="R65"/>
  <c r="V65"/>
  <c r="E65"/>
  <c r="F65"/>
  <c r="AJ65"/>
  <c r="AO65" s="1"/>
  <c r="AI65"/>
  <c r="AF65"/>
  <c r="AE65"/>
  <c r="E64"/>
  <c r="AH63"/>
  <c r="AK63" s="1"/>
  <c r="AL63"/>
  <c r="N64"/>
  <c r="Q64" s="1"/>
  <c r="R64"/>
  <c r="X67"/>
  <c r="I67"/>
  <c r="J67" s="1"/>
  <c r="D67"/>
  <c r="C68"/>
  <c r="K66"/>
  <c r="O66"/>
  <c r="L66"/>
  <c r="P66"/>
  <c r="U66" s="1"/>
  <c r="AG64"/>
  <c r="AP65" l="1"/>
  <c r="Y65" s="1"/>
  <c r="G65" s="1"/>
  <c r="Z65"/>
  <c r="H65" s="1"/>
  <c r="AJ66"/>
  <c r="AI66"/>
  <c r="AE66"/>
  <c r="AF66"/>
  <c r="X9" i="3"/>
  <c r="X12" s="1"/>
  <c r="X8"/>
  <c r="M66" i="2"/>
  <c r="AL64"/>
  <c r="AH64"/>
  <c r="AK64" s="1"/>
  <c r="V66"/>
  <c r="F66" s="1"/>
  <c r="E66"/>
  <c r="X68"/>
  <c r="C69"/>
  <c r="D68"/>
  <c r="I68"/>
  <c r="J68" s="1"/>
  <c r="O67"/>
  <c r="K67"/>
  <c r="L67"/>
  <c r="P67"/>
  <c r="AC67"/>
  <c r="AD67" s="1"/>
  <c r="AG65"/>
  <c r="AF67" l="1"/>
  <c r="AI67"/>
  <c r="AE67"/>
  <c r="AG67" s="1"/>
  <c r="AJ67"/>
  <c r="AO67" s="1"/>
  <c r="O68"/>
  <c r="L68"/>
  <c r="P68"/>
  <c r="U68" s="1"/>
  <c r="K68"/>
  <c r="M68" s="1"/>
  <c r="D69"/>
  <c r="Y3" i="3" s="1"/>
  <c r="C70" i="2"/>
  <c r="X69"/>
  <c r="I69"/>
  <c r="J69" s="1"/>
  <c r="AH65"/>
  <c r="AK65" s="1"/>
  <c r="AC68"/>
  <c r="AD68" s="1"/>
  <c r="N66"/>
  <c r="Q66" s="1"/>
  <c r="R66"/>
  <c r="U67"/>
  <c r="M67"/>
  <c r="AG66"/>
  <c r="AO66"/>
  <c r="AP66" l="1"/>
  <c r="Z66" s="1"/>
  <c r="H66" s="1"/>
  <c r="Y66"/>
  <c r="G66" s="1"/>
  <c r="L69"/>
  <c r="O69"/>
  <c r="P69"/>
  <c r="K69"/>
  <c r="V68"/>
  <c r="F68" s="1"/>
  <c r="AH67"/>
  <c r="AK67" s="1"/>
  <c r="R67"/>
  <c r="N67"/>
  <c r="Q67" s="1"/>
  <c r="AH66"/>
  <c r="AK66" s="1"/>
  <c r="V67"/>
  <c r="F67" s="1"/>
  <c r="E67"/>
  <c r="AJ68"/>
  <c r="AF68"/>
  <c r="AE68"/>
  <c r="AI68"/>
  <c r="AC69"/>
  <c r="AD69" s="1"/>
  <c r="C71"/>
  <c r="D70"/>
  <c r="I70"/>
  <c r="J70" s="1"/>
  <c r="X70"/>
  <c r="N68"/>
  <c r="Q68" s="1"/>
  <c r="AP67"/>
  <c r="Z67" s="1"/>
  <c r="H67" s="1"/>
  <c r="AL65"/>
  <c r="Y5" i="3" l="1"/>
  <c r="Y4"/>
  <c r="M69" i="2"/>
  <c r="AC70"/>
  <c r="AD70" s="1"/>
  <c r="O70"/>
  <c r="K70"/>
  <c r="P70"/>
  <c r="U70" s="1"/>
  <c r="L70"/>
  <c r="D71"/>
  <c r="X71"/>
  <c r="I71"/>
  <c r="J71" s="1"/>
  <c r="C72"/>
  <c r="AE69"/>
  <c r="AG69" s="1"/>
  <c r="AF69"/>
  <c r="AJ69"/>
  <c r="AO69" s="1"/>
  <c r="AI69"/>
  <c r="Y67"/>
  <c r="G67" s="1"/>
  <c r="R68"/>
  <c r="AG68"/>
  <c r="AO68"/>
  <c r="AL66"/>
  <c r="AL67"/>
  <c r="E68"/>
  <c r="U69"/>
  <c r="AH68" l="1"/>
  <c r="AK68" s="1"/>
  <c r="AP69"/>
  <c r="Y69" s="1"/>
  <c r="Z69"/>
  <c r="AH69"/>
  <c r="AK69" s="1"/>
  <c r="AL69"/>
  <c r="O71"/>
  <c r="L71"/>
  <c r="K71"/>
  <c r="P71"/>
  <c r="U71" s="1"/>
  <c r="AC71"/>
  <c r="AD71" s="1"/>
  <c r="N69"/>
  <c r="Q69" s="1"/>
  <c r="R69"/>
  <c r="M70"/>
  <c r="V69"/>
  <c r="E69" s="1"/>
  <c r="F69"/>
  <c r="AP68"/>
  <c r="Y68" s="1"/>
  <c r="G68" s="1"/>
  <c r="X72"/>
  <c r="I72"/>
  <c r="J72" s="1"/>
  <c r="D72"/>
  <c r="C73"/>
  <c r="F70"/>
  <c r="V70"/>
  <c r="E70" s="1"/>
  <c r="AE70"/>
  <c r="AG70" s="1"/>
  <c r="AJ70"/>
  <c r="AI70"/>
  <c r="AF70"/>
  <c r="Y7" i="3"/>
  <c r="Y6"/>
  <c r="G69" i="2" l="1"/>
  <c r="Y10" i="3" s="1"/>
  <c r="AH70" i="2"/>
  <c r="AK70" s="1"/>
  <c r="AL70"/>
  <c r="D73"/>
  <c r="X73"/>
  <c r="I73"/>
  <c r="J73" s="1"/>
  <c r="C74"/>
  <c r="AC72"/>
  <c r="AD72" s="1"/>
  <c r="V71"/>
  <c r="F71" s="1"/>
  <c r="H69"/>
  <c r="Y11" i="3" s="1"/>
  <c r="Y9"/>
  <c r="Y12" s="1"/>
  <c r="Y8"/>
  <c r="P72" i="2"/>
  <c r="U72" s="1"/>
  <c r="O72"/>
  <c r="K72"/>
  <c r="M72" s="1"/>
  <c r="L72"/>
  <c r="N70"/>
  <c r="Q70" s="1"/>
  <c r="AF71"/>
  <c r="AI71"/>
  <c r="AJ71"/>
  <c r="AO71" s="1"/>
  <c r="AE71"/>
  <c r="AO70"/>
  <c r="Z68"/>
  <c r="H68" s="1"/>
  <c r="M71"/>
  <c r="AL68"/>
  <c r="AP71" l="1"/>
  <c r="Y71" s="1"/>
  <c r="G71" s="1"/>
  <c r="E72"/>
  <c r="V72"/>
  <c r="F72" s="1"/>
  <c r="AI72"/>
  <c r="AF72"/>
  <c r="AE72"/>
  <c r="AG72" s="1"/>
  <c r="AJ72"/>
  <c r="O73"/>
  <c r="K73"/>
  <c r="P73"/>
  <c r="U73" s="1"/>
  <c r="L73"/>
  <c r="E71"/>
  <c r="Y13" i="3"/>
  <c r="R71" i="2"/>
  <c r="N71"/>
  <c r="Q71" s="1"/>
  <c r="AP70"/>
  <c r="Z70" s="1"/>
  <c r="H70" s="1"/>
  <c r="R72"/>
  <c r="N72"/>
  <c r="Q72" s="1"/>
  <c r="X74"/>
  <c r="D74"/>
  <c r="Z3" i="3" s="1"/>
  <c r="C75" i="2"/>
  <c r="I74"/>
  <c r="J74" s="1"/>
  <c r="AC73"/>
  <c r="AD73" s="1"/>
  <c r="AG71"/>
  <c r="R70"/>
  <c r="AE73" l="1"/>
  <c r="AG73" s="1"/>
  <c r="AF73"/>
  <c r="AJ73"/>
  <c r="AO73" s="1"/>
  <c r="AI73"/>
  <c r="AH71"/>
  <c r="AK71" s="1"/>
  <c r="C76"/>
  <c r="X75"/>
  <c r="I75"/>
  <c r="J75" s="1"/>
  <c r="D75"/>
  <c r="V73"/>
  <c r="E73" s="1"/>
  <c r="AH72"/>
  <c r="AK72" s="1"/>
  <c r="Y70"/>
  <c r="G70" s="1"/>
  <c r="Z71"/>
  <c r="H71" s="1"/>
  <c r="O74"/>
  <c r="L74"/>
  <c r="K74"/>
  <c r="P74"/>
  <c r="AC74"/>
  <c r="AD74" s="1"/>
  <c r="M73"/>
  <c r="AO72"/>
  <c r="Z4" i="3" l="1"/>
  <c r="M74" i="2"/>
  <c r="Z5" i="3"/>
  <c r="AC75" i="2"/>
  <c r="AD75" s="1"/>
  <c r="D76"/>
  <c r="I76"/>
  <c r="J76" s="1"/>
  <c r="C77"/>
  <c r="X76"/>
  <c r="AP73"/>
  <c r="Z73" s="1"/>
  <c r="H73" s="1"/>
  <c r="Y73"/>
  <c r="G73" s="1"/>
  <c r="AH73"/>
  <c r="AK73" s="1"/>
  <c r="AL73"/>
  <c r="N73"/>
  <c r="Q73" s="1"/>
  <c r="Z72"/>
  <c r="H72" s="1"/>
  <c r="AP72"/>
  <c r="Y72" s="1"/>
  <c r="G72" s="1"/>
  <c r="AJ74"/>
  <c r="AF74"/>
  <c r="AI74"/>
  <c r="AE74"/>
  <c r="AG74" s="1"/>
  <c r="L75"/>
  <c r="O75"/>
  <c r="P75"/>
  <c r="U75" s="1"/>
  <c r="K75"/>
  <c r="M75" s="1"/>
  <c r="U74"/>
  <c r="AL72"/>
  <c r="F73"/>
  <c r="AL71"/>
  <c r="V75" l="1"/>
  <c r="E75" s="1"/>
  <c r="AC76"/>
  <c r="AD76" s="1"/>
  <c r="O76"/>
  <c r="K76"/>
  <c r="P76"/>
  <c r="U76" s="1"/>
  <c r="L76"/>
  <c r="Z6" i="3"/>
  <c r="Z7"/>
  <c r="AO74" i="2"/>
  <c r="F74"/>
  <c r="V74"/>
  <c r="E74" s="1"/>
  <c r="N75"/>
  <c r="Q75" s="1"/>
  <c r="AL74"/>
  <c r="AH74"/>
  <c r="AK74" s="1"/>
  <c r="D77"/>
  <c r="X77"/>
  <c r="I77"/>
  <c r="J77" s="1"/>
  <c r="C78"/>
  <c r="AE75"/>
  <c r="AG75" s="1"/>
  <c r="AF75"/>
  <c r="AJ75"/>
  <c r="AO75" s="1"/>
  <c r="AI75"/>
  <c r="N74"/>
  <c r="Q74" s="1"/>
  <c r="R73"/>
  <c r="AP75" l="1"/>
  <c r="Z75" s="1"/>
  <c r="H75" s="1"/>
  <c r="AH75"/>
  <c r="AK75" s="1"/>
  <c r="AL75"/>
  <c r="O77"/>
  <c r="K77"/>
  <c r="L77"/>
  <c r="P77"/>
  <c r="U77" s="1"/>
  <c r="AC77"/>
  <c r="AD77" s="1"/>
  <c r="R75"/>
  <c r="M76"/>
  <c r="F75"/>
  <c r="I78"/>
  <c r="J78" s="1"/>
  <c r="C79"/>
  <c r="D78"/>
  <c r="X78"/>
  <c r="AP74"/>
  <c r="Z74" s="1"/>
  <c r="H74" s="1"/>
  <c r="Z11" i="3" s="1"/>
  <c r="Y74" i="2"/>
  <c r="G74" s="1"/>
  <c r="Z10" i="3" s="1"/>
  <c r="Z8"/>
  <c r="Z9"/>
  <c r="Z12" s="1"/>
  <c r="V76" i="2"/>
  <c r="F76"/>
  <c r="E76"/>
  <c r="AI76"/>
  <c r="AF76"/>
  <c r="AJ76"/>
  <c r="AO76" s="1"/>
  <c r="AE76"/>
  <c r="AG76" s="1"/>
  <c r="R74"/>
  <c r="AH76" l="1"/>
  <c r="AK76" s="1"/>
  <c r="AC78"/>
  <c r="AD78" s="1"/>
  <c r="O78"/>
  <c r="L78"/>
  <c r="K78"/>
  <c r="M78" s="1"/>
  <c r="P78"/>
  <c r="N76"/>
  <c r="Q76" s="1"/>
  <c r="F77"/>
  <c r="V77"/>
  <c r="E77"/>
  <c r="M77"/>
  <c r="Y75"/>
  <c r="G75" s="1"/>
  <c r="AP76"/>
  <c r="Y76" s="1"/>
  <c r="G76" s="1"/>
  <c r="X79"/>
  <c r="D79"/>
  <c r="AA3" i="3" s="1"/>
  <c r="I79" i="2"/>
  <c r="J79" s="1"/>
  <c r="C80"/>
  <c r="AJ77"/>
  <c r="AI77"/>
  <c r="AE77"/>
  <c r="AF77"/>
  <c r="Z13" i="3"/>
  <c r="K79" i="2" l="1"/>
  <c r="L79"/>
  <c r="O79"/>
  <c r="P79"/>
  <c r="U79" s="1"/>
  <c r="AC79"/>
  <c r="AD79" s="1"/>
  <c r="N78"/>
  <c r="Q78" s="1"/>
  <c r="AE78"/>
  <c r="AJ78"/>
  <c r="AF78"/>
  <c r="AI78"/>
  <c r="Z76"/>
  <c r="H76" s="1"/>
  <c r="D80"/>
  <c r="C81"/>
  <c r="I80"/>
  <c r="J80" s="1"/>
  <c r="X80"/>
  <c r="N77"/>
  <c r="Q77" s="1"/>
  <c r="R77"/>
  <c r="AG77"/>
  <c r="AO77"/>
  <c r="R76"/>
  <c r="U78"/>
  <c r="AL76"/>
  <c r="F78" l="1"/>
  <c r="V78"/>
  <c r="E78"/>
  <c r="AP77"/>
  <c r="Y77"/>
  <c r="G77" s="1"/>
  <c r="Z77"/>
  <c r="H77" s="1"/>
  <c r="AC80"/>
  <c r="AD80" s="1"/>
  <c r="AI79"/>
  <c r="AF79"/>
  <c r="AJ79"/>
  <c r="AO79" s="1"/>
  <c r="AE79"/>
  <c r="AG79" s="1"/>
  <c r="E79"/>
  <c r="V79"/>
  <c r="F79"/>
  <c r="AH77"/>
  <c r="AK77" s="1"/>
  <c r="L80"/>
  <c r="O80"/>
  <c r="K80"/>
  <c r="M80" s="1"/>
  <c r="P80"/>
  <c r="U80" s="1"/>
  <c r="C82"/>
  <c r="X81"/>
  <c r="I81"/>
  <c r="J81" s="1"/>
  <c r="D81"/>
  <c r="AA5" i="3"/>
  <c r="M79" i="2"/>
  <c r="AA4" i="3"/>
  <c r="AO78" i="2"/>
  <c r="AG78"/>
  <c r="R78"/>
  <c r="AH78" l="1"/>
  <c r="AK78" s="1"/>
  <c r="AA7" i="3"/>
  <c r="AA6"/>
  <c r="AC81" i="2"/>
  <c r="AD81" s="1"/>
  <c r="V80"/>
  <c r="F80" s="1"/>
  <c r="AP79"/>
  <c r="Z79" s="1"/>
  <c r="H79" s="1"/>
  <c r="AA11" i="3" s="1"/>
  <c r="AI80" i="2"/>
  <c r="AF80"/>
  <c r="AJ80"/>
  <c r="AO80" s="1"/>
  <c r="AE80"/>
  <c r="AG80" s="1"/>
  <c r="AP78"/>
  <c r="Z78" s="1"/>
  <c r="H78" s="1"/>
  <c r="N79"/>
  <c r="Q79" s="1"/>
  <c r="R79"/>
  <c r="K81"/>
  <c r="P81"/>
  <c r="L81"/>
  <c r="O81"/>
  <c r="I82"/>
  <c r="J82" s="1"/>
  <c r="X82"/>
  <c r="C83"/>
  <c r="D82"/>
  <c r="R80"/>
  <c r="N80"/>
  <c r="Q80" s="1"/>
  <c r="AH79"/>
  <c r="AK79" s="1"/>
  <c r="AL77"/>
  <c r="AC82" l="1"/>
  <c r="AD82" s="1"/>
  <c r="AP80"/>
  <c r="Y80" s="1"/>
  <c r="G80" s="1"/>
  <c r="AE81"/>
  <c r="AI81"/>
  <c r="AF81"/>
  <c r="AJ81"/>
  <c r="AO81" s="1"/>
  <c r="X83"/>
  <c r="I83"/>
  <c r="J83" s="1"/>
  <c r="D83"/>
  <c r="C84"/>
  <c r="P82"/>
  <c r="U82" s="1"/>
  <c r="K82"/>
  <c r="L82"/>
  <c r="O82"/>
  <c r="AH80"/>
  <c r="AK80" s="1"/>
  <c r="AA9" i="3"/>
  <c r="AA12" s="1"/>
  <c r="AA8"/>
  <c r="U81" i="2"/>
  <c r="Y78"/>
  <c r="G78" s="1"/>
  <c r="E80"/>
  <c r="AL79"/>
  <c r="M81"/>
  <c r="Y79"/>
  <c r="G79" s="1"/>
  <c r="AA10" i="3" s="1"/>
  <c r="AA13" s="1"/>
  <c r="AL78" i="2"/>
  <c r="N81" l="1"/>
  <c r="Q81" s="1"/>
  <c r="V81"/>
  <c r="E81" s="1"/>
  <c r="V82"/>
  <c r="E82" s="1"/>
  <c r="D84"/>
  <c r="AB3" i="3" s="1"/>
  <c r="C85" i="2"/>
  <c r="I84"/>
  <c r="J84" s="1"/>
  <c r="X84"/>
  <c r="O83"/>
  <c r="L83"/>
  <c r="P83"/>
  <c r="U83" s="1"/>
  <c r="K83"/>
  <c r="M83" s="1"/>
  <c r="AP81"/>
  <c r="Z81" s="1"/>
  <c r="AF82"/>
  <c r="AE82"/>
  <c r="AI82"/>
  <c r="AJ82"/>
  <c r="AC83"/>
  <c r="AD83" s="1"/>
  <c r="Z80"/>
  <c r="H80" s="1"/>
  <c r="AL80"/>
  <c r="M82"/>
  <c r="AG81"/>
  <c r="N82" l="1"/>
  <c r="Q82" s="1"/>
  <c r="R82"/>
  <c r="N83"/>
  <c r="Q83" s="1"/>
  <c r="AE83"/>
  <c r="AG83" s="1"/>
  <c r="AI83"/>
  <c r="AJ83"/>
  <c r="AO83" s="1"/>
  <c r="AF83"/>
  <c r="L84"/>
  <c r="O84"/>
  <c r="P84"/>
  <c r="U84" s="1"/>
  <c r="K84"/>
  <c r="AH81"/>
  <c r="AK81" s="1"/>
  <c r="E83"/>
  <c r="V83"/>
  <c r="F83"/>
  <c r="AC84"/>
  <c r="AD84" s="1"/>
  <c r="C86"/>
  <c r="I85"/>
  <c r="J85" s="1"/>
  <c r="D85"/>
  <c r="X85"/>
  <c r="F81"/>
  <c r="H81" s="1"/>
  <c r="AO82"/>
  <c r="AG82"/>
  <c r="Y81"/>
  <c r="G81" s="1"/>
  <c r="F82"/>
  <c r="R81"/>
  <c r="AC85" l="1"/>
  <c r="AD85" s="1"/>
  <c r="Z82"/>
  <c r="H82" s="1"/>
  <c r="AP82"/>
  <c r="Y82"/>
  <c r="G82" s="1"/>
  <c r="I86"/>
  <c r="J86" s="1"/>
  <c r="C87"/>
  <c r="D86"/>
  <c r="X86"/>
  <c r="AJ84"/>
  <c r="AI84"/>
  <c r="AE84"/>
  <c r="AG84" s="1"/>
  <c r="AF84"/>
  <c r="AB5" i="3"/>
  <c r="AB4"/>
  <c r="M84" i="2"/>
  <c r="AL81"/>
  <c r="R83"/>
  <c r="AH82"/>
  <c r="AK82" s="1"/>
  <c r="AL82"/>
  <c r="P85"/>
  <c r="U85" s="1"/>
  <c r="O85"/>
  <c r="L85"/>
  <c r="K85"/>
  <c r="V84"/>
  <c r="E84" s="1"/>
  <c r="Z83"/>
  <c r="H83" s="1"/>
  <c r="AP83"/>
  <c r="Y83" s="1"/>
  <c r="G83" s="1"/>
  <c r="AH83"/>
  <c r="AK83" s="1"/>
  <c r="R84" l="1"/>
  <c r="N84"/>
  <c r="Q84" s="1"/>
  <c r="AH84"/>
  <c r="AK84" s="1"/>
  <c r="AC86"/>
  <c r="AD86" s="1"/>
  <c r="I87"/>
  <c r="J87" s="1"/>
  <c r="C88"/>
  <c r="X87"/>
  <c r="D87"/>
  <c r="AJ85"/>
  <c r="AE85"/>
  <c r="AF85"/>
  <c r="AI85"/>
  <c r="AL83"/>
  <c r="F84"/>
  <c r="M85"/>
  <c r="AO84"/>
  <c r="V85"/>
  <c r="F85" s="1"/>
  <c r="E85"/>
  <c r="AB7" i="3"/>
  <c r="AB6"/>
  <c r="O86" i="2"/>
  <c r="K86"/>
  <c r="L86"/>
  <c r="P86"/>
  <c r="U86" s="1"/>
  <c r="AP84" l="1"/>
  <c r="Y84" s="1"/>
  <c r="G84" s="1"/>
  <c r="AB10" i="3" s="1"/>
  <c r="AB13" s="1"/>
  <c r="Z84" i="2"/>
  <c r="H84" s="1"/>
  <c r="AB11" i="3" s="1"/>
  <c r="AC87" i="2"/>
  <c r="AD87" s="1"/>
  <c r="P87"/>
  <c r="U87" s="1"/>
  <c r="O87"/>
  <c r="L87"/>
  <c r="K87"/>
  <c r="AG85"/>
  <c r="V86"/>
  <c r="F86" s="1"/>
  <c r="E86"/>
  <c r="AB9" i="3"/>
  <c r="AB12" s="1"/>
  <c r="AB8"/>
  <c r="N85" i="2"/>
  <c r="Q85" s="1"/>
  <c r="R85"/>
  <c r="D88"/>
  <c r="C89"/>
  <c r="I88"/>
  <c r="J88" s="1"/>
  <c r="X88"/>
  <c r="AI86"/>
  <c r="AF86"/>
  <c r="AJ86"/>
  <c r="AO86" s="1"/>
  <c r="AE86"/>
  <c r="AG86" s="1"/>
  <c r="M86"/>
  <c r="AO85"/>
  <c r="AL84"/>
  <c r="N86" l="1"/>
  <c r="Q86" s="1"/>
  <c r="R86"/>
  <c r="AP86"/>
  <c r="Y86" s="1"/>
  <c r="G86" s="1"/>
  <c r="Z86"/>
  <c r="H86" s="1"/>
  <c r="AC88"/>
  <c r="AD88" s="1"/>
  <c r="D89"/>
  <c r="AC3" i="3" s="1"/>
  <c r="I89" i="2"/>
  <c r="J89" s="1"/>
  <c r="C90"/>
  <c r="X89"/>
  <c r="M87"/>
  <c r="AP85"/>
  <c r="Y85"/>
  <c r="G85" s="1"/>
  <c r="Z85"/>
  <c r="H85" s="1"/>
  <c r="AH86"/>
  <c r="AK86" s="1"/>
  <c r="L88"/>
  <c r="O88"/>
  <c r="K88"/>
  <c r="M88" s="1"/>
  <c r="P88"/>
  <c r="U88" s="1"/>
  <c r="AH85"/>
  <c r="AK85" s="1"/>
  <c r="V87"/>
  <c r="E87" s="1"/>
  <c r="AJ87"/>
  <c r="AE87"/>
  <c r="AI87"/>
  <c r="AF87"/>
  <c r="N88" l="1"/>
  <c r="Q88" s="1"/>
  <c r="R88"/>
  <c r="N87"/>
  <c r="Q87" s="1"/>
  <c r="AC89"/>
  <c r="AD89" s="1"/>
  <c r="P89"/>
  <c r="L89"/>
  <c r="O89"/>
  <c r="K89"/>
  <c r="AG87"/>
  <c r="F87"/>
  <c r="E88"/>
  <c r="V88"/>
  <c r="F88"/>
  <c r="D90"/>
  <c r="X90"/>
  <c r="I90"/>
  <c r="J90" s="1"/>
  <c r="C91"/>
  <c r="AE88"/>
  <c r="AJ88"/>
  <c r="AO88" s="1"/>
  <c r="AI88"/>
  <c r="AF88"/>
  <c r="AO87"/>
  <c r="AL85"/>
  <c r="AL86"/>
  <c r="AP87" l="1"/>
  <c r="Y87" s="1"/>
  <c r="G87" s="1"/>
  <c r="I91"/>
  <c r="J91" s="1"/>
  <c r="X91"/>
  <c r="C92"/>
  <c r="D91"/>
  <c r="AC90"/>
  <c r="AD90" s="1"/>
  <c r="AH87"/>
  <c r="AK87" s="1"/>
  <c r="AL87"/>
  <c r="AF89"/>
  <c r="AE89"/>
  <c r="AG89" s="1"/>
  <c r="AJ89"/>
  <c r="AI89"/>
  <c r="AG88"/>
  <c r="U89"/>
  <c r="AP88"/>
  <c r="Y88" s="1"/>
  <c r="G88" s="1"/>
  <c r="P90"/>
  <c r="U90" s="1"/>
  <c r="O90"/>
  <c r="K90"/>
  <c r="M90" s="1"/>
  <c r="L90"/>
  <c r="AC5" i="3"/>
  <c r="M89" i="2"/>
  <c r="AC4" i="3"/>
  <c r="R87" i="2"/>
  <c r="AC6" i="3" l="1"/>
  <c r="AC7"/>
  <c r="N90" i="2"/>
  <c r="Q90" s="1"/>
  <c r="N89"/>
  <c r="Q89" s="1"/>
  <c r="AL88"/>
  <c r="AH88"/>
  <c r="AK88" s="1"/>
  <c r="AC91"/>
  <c r="AD91" s="1"/>
  <c r="Z88"/>
  <c r="H88" s="1"/>
  <c r="AO89"/>
  <c r="Z87"/>
  <c r="H87" s="1"/>
  <c r="V90"/>
  <c r="F90"/>
  <c r="E90"/>
  <c r="V89"/>
  <c r="F89" s="1"/>
  <c r="AH89"/>
  <c r="AK89" s="1"/>
  <c r="AJ90"/>
  <c r="AO90" s="1"/>
  <c r="AF90"/>
  <c r="AE90"/>
  <c r="AG90" s="1"/>
  <c r="AI90"/>
  <c r="D92"/>
  <c r="I92"/>
  <c r="J92" s="1"/>
  <c r="C93"/>
  <c r="X92"/>
  <c r="P91"/>
  <c r="L91"/>
  <c r="O91"/>
  <c r="K91"/>
  <c r="M91" s="1"/>
  <c r="L92" l="1"/>
  <c r="O92"/>
  <c r="K92"/>
  <c r="M92" s="1"/>
  <c r="P92"/>
  <c r="U92" s="1"/>
  <c r="AC9" i="3"/>
  <c r="AC12" s="1"/>
  <c r="AC8"/>
  <c r="U91" i="2"/>
  <c r="AL89"/>
  <c r="E89"/>
  <c r="N91"/>
  <c r="Q91" s="1"/>
  <c r="R91"/>
  <c r="AC92"/>
  <c r="AD92" s="1"/>
  <c r="D93"/>
  <c r="X93"/>
  <c r="I93"/>
  <c r="J93" s="1"/>
  <c r="C94"/>
  <c r="AH90"/>
  <c r="AK90" s="1"/>
  <c r="Y90"/>
  <c r="G90" s="1"/>
  <c r="AP90"/>
  <c r="Z90" s="1"/>
  <c r="H90" s="1"/>
  <c r="AP89"/>
  <c r="Y89" s="1"/>
  <c r="G89" s="1"/>
  <c r="AC10" i="3" s="1"/>
  <c r="AC13" s="1"/>
  <c r="Z89" i="2"/>
  <c r="H89" s="1"/>
  <c r="AC11" i="3" s="1"/>
  <c r="AE91" i="2"/>
  <c r="AF91"/>
  <c r="AJ91"/>
  <c r="AI91"/>
  <c r="R89"/>
  <c r="R90"/>
  <c r="X94" l="1"/>
  <c r="I94"/>
  <c r="J94" s="1"/>
  <c r="C95"/>
  <c r="D94"/>
  <c r="AD3" i="3" s="1"/>
  <c r="AC93" i="2"/>
  <c r="AD93" s="1"/>
  <c r="V91"/>
  <c r="F91" s="1"/>
  <c r="N92"/>
  <c r="Q92" s="1"/>
  <c r="AO91"/>
  <c r="AG91"/>
  <c r="AL90"/>
  <c r="L93"/>
  <c r="O93"/>
  <c r="P93"/>
  <c r="U93" s="1"/>
  <c r="K93"/>
  <c r="AI92"/>
  <c r="AE92"/>
  <c r="AF92"/>
  <c r="AJ92"/>
  <c r="V92"/>
  <c r="F92" s="1"/>
  <c r="AP91" l="1"/>
  <c r="Z91" s="1"/>
  <c r="H91" s="1"/>
  <c r="Y91"/>
  <c r="D95"/>
  <c r="C96"/>
  <c r="I95"/>
  <c r="J95" s="1"/>
  <c r="X95"/>
  <c r="AC94"/>
  <c r="AD94" s="1"/>
  <c r="E92"/>
  <c r="AO92"/>
  <c r="AG92"/>
  <c r="M93"/>
  <c r="R92"/>
  <c r="E91"/>
  <c r="V93"/>
  <c r="E93" s="1"/>
  <c r="AH91"/>
  <c r="AK91" s="1"/>
  <c r="AL91"/>
  <c r="AF93"/>
  <c r="AE93"/>
  <c r="AG93" s="1"/>
  <c r="AJ93"/>
  <c r="AI93"/>
  <c r="O94"/>
  <c r="K94"/>
  <c r="L94"/>
  <c r="P94"/>
  <c r="U94" s="1"/>
  <c r="V94" l="1"/>
  <c r="F94" s="1"/>
  <c r="E94"/>
  <c r="AH93"/>
  <c r="AK93" s="1"/>
  <c r="AH92"/>
  <c r="AK92" s="1"/>
  <c r="AE94"/>
  <c r="AI94"/>
  <c r="AJ94"/>
  <c r="AF94"/>
  <c r="AC95"/>
  <c r="AD95" s="1"/>
  <c r="X96"/>
  <c r="D96"/>
  <c r="I96"/>
  <c r="J96" s="1"/>
  <c r="C97"/>
  <c r="F93"/>
  <c r="G91"/>
  <c r="AD4" i="3"/>
  <c r="M94" i="2"/>
  <c r="AD5" i="3"/>
  <c r="N93" i="2"/>
  <c r="Q93" s="1"/>
  <c r="R93"/>
  <c r="AP92"/>
  <c r="Y92" s="1"/>
  <c r="G92" s="1"/>
  <c r="Z92"/>
  <c r="H92" s="1"/>
  <c r="O95"/>
  <c r="K95"/>
  <c r="M95" s="1"/>
  <c r="L95"/>
  <c r="P95"/>
  <c r="U95" s="1"/>
  <c r="AO93"/>
  <c r="V95" l="1"/>
  <c r="E95" s="1"/>
  <c r="F95"/>
  <c r="Z93"/>
  <c r="H93" s="1"/>
  <c r="AP93"/>
  <c r="Y93" s="1"/>
  <c r="G93" s="1"/>
  <c r="AD6" i="3"/>
  <c r="AD7"/>
  <c r="D97" i="2"/>
  <c r="C98"/>
  <c r="I97"/>
  <c r="J97" s="1"/>
  <c r="X97"/>
  <c r="N95"/>
  <c r="Q95" s="1"/>
  <c r="R95"/>
  <c r="N94"/>
  <c r="Q94" s="1"/>
  <c r="R94"/>
  <c r="O96"/>
  <c r="P96"/>
  <c r="U96" s="1"/>
  <c r="K96"/>
  <c r="L96"/>
  <c r="AC96"/>
  <c r="AD96" s="1"/>
  <c r="AI95"/>
  <c r="AE95"/>
  <c r="AJ95"/>
  <c r="AO95" s="1"/>
  <c r="AF95"/>
  <c r="AO94"/>
  <c r="AG94"/>
  <c r="AL92"/>
  <c r="AL93"/>
  <c r="AH94" l="1"/>
  <c r="AK94" s="1"/>
  <c r="AJ96"/>
  <c r="AO96" s="1"/>
  <c r="AE96"/>
  <c r="AF96"/>
  <c r="AI96"/>
  <c r="V96"/>
  <c r="E96" s="1"/>
  <c r="F96"/>
  <c r="AC97"/>
  <c r="AD97" s="1"/>
  <c r="AD9" i="3"/>
  <c r="AD12" s="1"/>
  <c r="AD8"/>
  <c r="AG95" i="2"/>
  <c r="AP94"/>
  <c r="Y94" s="1"/>
  <c r="G94" s="1"/>
  <c r="AD10" i="3" s="1"/>
  <c r="Y95" i="2"/>
  <c r="G95" s="1"/>
  <c r="AP95"/>
  <c r="Z95" s="1"/>
  <c r="H95" s="1"/>
  <c r="P97"/>
  <c r="U97" s="1"/>
  <c r="O97"/>
  <c r="K97"/>
  <c r="M97" s="1"/>
  <c r="L97"/>
  <c r="I98"/>
  <c r="J98" s="1"/>
  <c r="X98"/>
  <c r="D98"/>
  <c r="C99"/>
  <c r="M96"/>
  <c r="V97" l="1"/>
  <c r="F97"/>
  <c r="E97"/>
  <c r="AP96"/>
  <c r="Z96" s="1"/>
  <c r="H96" s="1"/>
  <c r="Z94"/>
  <c r="H94" s="1"/>
  <c r="AD11" i="3" s="1"/>
  <c r="AD13" s="1"/>
  <c r="O98" i="2"/>
  <c r="K98"/>
  <c r="M98" s="1"/>
  <c r="L98"/>
  <c r="P98"/>
  <c r="U98" s="1"/>
  <c r="N97"/>
  <c r="Q97" s="1"/>
  <c r="N96"/>
  <c r="Q96" s="1"/>
  <c r="R96"/>
  <c r="C100"/>
  <c r="X99"/>
  <c r="D99"/>
  <c r="AE3" i="3" s="1"/>
  <c r="I99" i="2"/>
  <c r="J99" s="1"/>
  <c r="AC98"/>
  <c r="AD98" s="1"/>
  <c r="AH95"/>
  <c r="AK95" s="1"/>
  <c r="AF97"/>
  <c r="AI97"/>
  <c r="AE97"/>
  <c r="AG97" s="1"/>
  <c r="AJ97"/>
  <c r="AO97" s="1"/>
  <c r="AG96"/>
  <c r="AL94"/>
  <c r="AH96" l="1"/>
  <c r="AK96" s="1"/>
  <c r="AP97"/>
  <c r="Z97" s="1"/>
  <c r="H97" s="1"/>
  <c r="Y97"/>
  <c r="G97" s="1"/>
  <c r="C101"/>
  <c r="X100"/>
  <c r="I100"/>
  <c r="J100" s="1"/>
  <c r="D100"/>
  <c r="AL95"/>
  <c r="R97"/>
  <c r="Y96"/>
  <c r="G96" s="1"/>
  <c r="AH97"/>
  <c r="AK97" s="1"/>
  <c r="AL97"/>
  <c r="AI98"/>
  <c r="AE98"/>
  <c r="AG98" s="1"/>
  <c r="AF98"/>
  <c r="AJ98"/>
  <c r="AO98" s="1"/>
  <c r="O99"/>
  <c r="K99"/>
  <c r="P99"/>
  <c r="U99" s="1"/>
  <c r="L99"/>
  <c r="AC99"/>
  <c r="AD99" s="1"/>
  <c r="V98"/>
  <c r="F98"/>
  <c r="E98"/>
  <c r="N98"/>
  <c r="Q98" s="1"/>
  <c r="M99" l="1"/>
  <c r="AE5" i="3"/>
  <c r="AE4"/>
  <c r="AP98" i="2"/>
  <c r="Z98"/>
  <c r="H98" s="1"/>
  <c r="Y98"/>
  <c r="G98" s="1"/>
  <c r="AH98"/>
  <c r="AK98" s="1"/>
  <c r="AC100"/>
  <c r="AD100" s="1"/>
  <c r="AI99"/>
  <c r="AJ99"/>
  <c r="AE99"/>
  <c r="AG99" s="1"/>
  <c r="AF99"/>
  <c r="V99"/>
  <c r="F99" s="1"/>
  <c r="K100"/>
  <c r="M100" s="1"/>
  <c r="L100"/>
  <c r="P100"/>
  <c r="U100" s="1"/>
  <c r="O100"/>
  <c r="D101"/>
  <c r="I101"/>
  <c r="J101" s="1"/>
  <c r="C102"/>
  <c r="X101"/>
  <c r="R98"/>
  <c r="AL96"/>
  <c r="O101" l="1"/>
  <c r="K101"/>
  <c r="P101"/>
  <c r="U101" s="1"/>
  <c r="L101"/>
  <c r="AH99"/>
  <c r="AK99" s="1"/>
  <c r="AJ100"/>
  <c r="AE100"/>
  <c r="AI100"/>
  <c r="AF100"/>
  <c r="AE6" i="3"/>
  <c r="AE7"/>
  <c r="N99" i="2"/>
  <c r="Q99" s="1"/>
  <c r="E99"/>
  <c r="AC101"/>
  <c r="AD101" s="1"/>
  <c r="C103"/>
  <c r="D102"/>
  <c r="I102"/>
  <c r="J102" s="1"/>
  <c r="X102"/>
  <c r="V100"/>
  <c r="F100" s="1"/>
  <c r="N100"/>
  <c r="Q100" s="1"/>
  <c r="R100"/>
  <c r="AO99"/>
  <c r="AL98"/>
  <c r="AF101" l="1"/>
  <c r="AI101"/>
  <c r="AJ101"/>
  <c r="AO101" s="1"/>
  <c r="AE101"/>
  <c r="AG101" s="1"/>
  <c r="AE9" i="3"/>
  <c r="AE12" s="1"/>
  <c r="AE8"/>
  <c r="V101" i="2"/>
  <c r="F101" s="1"/>
  <c r="E101"/>
  <c r="E100"/>
  <c r="AO100"/>
  <c r="AC102"/>
  <c r="AD102" s="1"/>
  <c r="Z99"/>
  <c r="H99" s="1"/>
  <c r="AE11" i="3" s="1"/>
  <c r="AP99" i="2"/>
  <c r="Y99" s="1"/>
  <c r="G99" s="1"/>
  <c r="AE10" i="3" s="1"/>
  <c r="AE13" s="1"/>
  <c r="L102" i="2"/>
  <c r="P102"/>
  <c r="K102"/>
  <c r="M102" s="1"/>
  <c r="O102"/>
  <c r="X103"/>
  <c r="D103"/>
  <c r="I103"/>
  <c r="J103" s="1"/>
  <c r="C104"/>
  <c r="R99"/>
  <c r="AG100"/>
  <c r="AL99"/>
  <c r="M101"/>
  <c r="N101" l="1"/>
  <c r="Q101" s="1"/>
  <c r="AL100"/>
  <c r="AH100"/>
  <c r="AK100" s="1"/>
  <c r="N102"/>
  <c r="Q102" s="1"/>
  <c r="AJ102"/>
  <c r="AO102" s="1"/>
  <c r="AI102"/>
  <c r="AE102"/>
  <c r="AG102" s="1"/>
  <c r="AF102"/>
  <c r="AP100"/>
  <c r="Y100" s="1"/>
  <c r="G100" s="1"/>
  <c r="AP101"/>
  <c r="Z101"/>
  <c r="H101" s="1"/>
  <c r="Y101"/>
  <c r="G101" s="1"/>
  <c r="P103"/>
  <c r="U103" s="1"/>
  <c r="L103"/>
  <c r="K103"/>
  <c r="M103" s="1"/>
  <c r="O103"/>
  <c r="AC103"/>
  <c r="AD103" s="1"/>
  <c r="D104"/>
  <c r="N19" i="3"/>
  <c r="I104" i="2"/>
  <c r="J104" s="1"/>
  <c r="X104"/>
  <c r="O19" i="3"/>
  <c r="AL101" i="2"/>
  <c r="AH101"/>
  <c r="AK101" s="1"/>
  <c r="U102"/>
  <c r="O104" l="1"/>
  <c r="L104"/>
  <c r="P104"/>
  <c r="U104" s="1"/>
  <c r="K104"/>
  <c r="N103"/>
  <c r="Q103" s="1"/>
  <c r="F103"/>
  <c r="V103"/>
  <c r="E103"/>
  <c r="AH102"/>
  <c r="AK102" s="1"/>
  <c r="AP102"/>
  <c r="Y102"/>
  <c r="Z102"/>
  <c r="Z100"/>
  <c r="H100" s="1"/>
  <c r="V102"/>
  <c r="F102"/>
  <c r="E102"/>
  <c r="AI103"/>
  <c r="AF103"/>
  <c r="AE103"/>
  <c r="AG103" s="1"/>
  <c r="AJ103"/>
  <c r="AO103" s="1"/>
  <c r="AC104"/>
  <c r="AD104" s="1"/>
  <c r="R19" i="3"/>
  <c r="S19"/>
  <c r="R102" i="2"/>
  <c r="R101"/>
  <c r="W19" i="3" l="1"/>
  <c r="V19"/>
  <c r="AF104" i="2"/>
  <c r="AE104"/>
  <c r="AJ104"/>
  <c r="AO104" s="1"/>
  <c r="AI104"/>
  <c r="AH103"/>
  <c r="AK103" s="1"/>
  <c r="V104"/>
  <c r="E104" s="1"/>
  <c r="N16" i="3" s="1"/>
  <c r="G102" i="2"/>
  <c r="AP103"/>
  <c r="Y103" s="1"/>
  <c r="G103" s="1"/>
  <c r="AF5" i="3"/>
  <c r="M104" i="2"/>
  <c r="O18" i="3"/>
  <c r="O22" s="1"/>
  <c r="N18"/>
  <c r="AF4"/>
  <c r="H102" i="2"/>
  <c r="AL102"/>
  <c r="R103"/>
  <c r="N104" l="1"/>
  <c r="Q104" s="1"/>
  <c r="AP104"/>
  <c r="Y104" s="1"/>
  <c r="G104" s="1"/>
  <c r="AF10" i="3" s="1"/>
  <c r="Z104" i="2"/>
  <c r="Z103"/>
  <c r="H103" s="1"/>
  <c r="R18" i="3"/>
  <c r="N22"/>
  <c r="S18"/>
  <c r="AF6"/>
  <c r="AF7"/>
  <c r="AC17"/>
  <c r="AC18" s="1"/>
  <c r="F104" i="2"/>
  <c r="O16" i="3" s="1"/>
  <c r="S16" s="1"/>
  <c r="AL103" i="2"/>
  <c r="AG104"/>
  <c r="AF13" i="3" l="1"/>
  <c r="S22"/>
  <c r="S17"/>
  <c r="V18"/>
  <c r="V22" s="1"/>
  <c r="W18"/>
  <c r="W22" s="1"/>
  <c r="R22"/>
  <c r="R17"/>
  <c r="H104" i="2"/>
  <c r="AF11" i="3" s="1"/>
  <c r="R16"/>
  <c r="AH104" i="2"/>
  <c r="AK104" s="1"/>
  <c r="AL104"/>
  <c r="AF8" i="3"/>
  <c r="AF9"/>
  <c r="AF12" s="1"/>
  <c r="R104" i="2"/>
  <c r="W16" i="3" l="1"/>
  <c r="V16"/>
  <c r="W17"/>
  <c r="V17"/>
</calcChain>
</file>

<file path=xl/comments1.xml><?xml version="1.0" encoding="utf-8"?>
<comments xmlns="http://schemas.openxmlformats.org/spreadsheetml/2006/main">
  <authors>
    <author>ODOT User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Units for weight force are your choice - torque will be in units of 'force-length'.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 xml:space="preserve">Angles are in degrees and relative to the 'frame' link. 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Units for weight force are your choice - torque will be in units of 'force-length'.</t>
        </r>
      </text>
    </comment>
  </commentList>
</comments>
</file>

<file path=xl/comments2.xml><?xml version="1.0" encoding="utf-8"?>
<comments xmlns="http://schemas.openxmlformats.org/spreadsheetml/2006/main">
  <authors>
    <author>ODOT User</author>
  </authors>
  <commentList>
    <comment ref="AB15" authorId="0">
      <text>
        <r>
          <rPr>
            <b/>
            <sz val="9"/>
            <color indexed="81"/>
            <rFont val="Tahoma"/>
            <family val="2"/>
          </rPr>
          <t>Draw a point at (0,Ymax) to square up the range boxes on the position chart.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<sst xmlns="http://schemas.openxmlformats.org/spreadsheetml/2006/main" count="314" uniqueCount="82">
  <si>
    <t>alpha1</t>
  </si>
  <si>
    <t>e</t>
  </si>
  <si>
    <t>alpha2</t>
  </si>
  <si>
    <t>alpha6</t>
  </si>
  <si>
    <t>alpha4</t>
  </si>
  <si>
    <t>alpha5</t>
  </si>
  <si>
    <t>alpha7</t>
  </si>
  <si>
    <t>alpha3</t>
  </si>
  <si>
    <t>dprime</t>
  </si>
  <si>
    <t>bprime</t>
  </si>
  <si>
    <t>Linkage motions</t>
  </si>
  <si>
    <t>t</t>
  </si>
  <si>
    <t>alpha8</t>
  </si>
  <si>
    <t>u</t>
  </si>
  <si>
    <t>alpha9</t>
  </si>
  <si>
    <t>x</t>
  </si>
  <si>
    <t>y</t>
  </si>
  <si>
    <t>dx</t>
  </si>
  <si>
    <t>dy</t>
  </si>
  <si>
    <t>domega</t>
  </si>
  <si>
    <t>Omega</t>
  </si>
  <si>
    <t>omegainc</t>
  </si>
  <si>
    <t>Increment</t>
  </si>
  <si>
    <t>degrees</t>
  </si>
  <si>
    <t>Finish</t>
  </si>
  <si>
    <t xml:space="preserve">Start </t>
  </si>
  <si>
    <t>Static Motor Torque</t>
  </si>
  <si>
    <t>A</t>
  </si>
  <si>
    <t>B</t>
  </si>
  <si>
    <t>C</t>
  </si>
  <si>
    <t>D</t>
  </si>
  <si>
    <t>Start X</t>
  </si>
  <si>
    <t>Start Y</t>
  </si>
  <si>
    <t>End X</t>
  </si>
  <si>
    <t>End Y</t>
  </si>
  <si>
    <t>Xmax</t>
  </si>
  <si>
    <t>Xmin</t>
  </si>
  <si>
    <t>Ymax</t>
  </si>
  <si>
    <t>omega (0 - 180 degrees)</t>
  </si>
  <si>
    <t>---</t>
  </si>
  <si>
    <t>was:</t>
  </si>
  <si>
    <t>Focus</t>
  </si>
  <si>
    <t>Fx (force)</t>
  </si>
  <si>
    <t>Fy (force)</t>
  </si>
  <si>
    <t>Rise</t>
  </si>
  <si>
    <t>Link</t>
  </si>
  <si>
    <t>Value</t>
  </si>
  <si>
    <t>Lengths</t>
  </si>
  <si>
    <t>#</t>
  </si>
  <si>
    <t>Omegafinish minus 0.01 prevents error at 180 degrees</t>
  </si>
  <si>
    <t>This calculation engine from 'Linkage_4_bar_analysis.xls' by Alex Slocum</t>
  </si>
  <si>
    <t>Element Table</t>
  </si>
  <si>
    <t>∡</t>
  </si>
  <si>
    <t>Degrees</t>
  </si>
  <si>
    <t>Rad</t>
  </si>
  <si>
    <t>Start r</t>
  </si>
  <si>
    <t>Start θ</t>
  </si>
  <si>
    <t>End r</t>
  </si>
  <si>
    <t>End θ</t>
  </si>
  <si>
    <r>
      <t>Front Bar:</t>
    </r>
    <r>
      <rPr>
        <b/>
        <sz val="10"/>
        <rFont val="Calibri"/>
        <family val="2"/>
      </rPr>
      <t xml:space="preserve"> </t>
    </r>
    <r>
      <rPr>
        <b/>
        <sz val="10"/>
        <color indexed="36"/>
        <rFont val="Calibri"/>
        <family val="2"/>
      </rPr>
      <t>D</t>
    </r>
  </si>
  <si>
    <t>Xzero</t>
  </si>
  <si>
    <t>Square the Boxes</t>
  </si>
  <si>
    <t>Converted to Polar &amp; Rotated</t>
  </si>
  <si>
    <t>Rotation from Rise</t>
  </si>
  <si>
    <t>Back to Cartesian Coordinates</t>
  </si>
  <si>
    <t>As Entered</t>
  </si>
  <si>
    <t>cartesian rotated x</t>
  </si>
  <si>
    <t>cartesian rotated y</t>
  </si>
  <si>
    <t>polar rotated r</t>
  </si>
  <si>
    <t>polar rotated θ</t>
  </si>
  <si>
    <r>
      <t>Start Crank Angle:</t>
    </r>
    <r>
      <rPr>
        <sz val="10"/>
        <rFont val="Calibri"/>
        <family val="2"/>
      </rPr>
      <t xml:space="preserve"> </t>
    </r>
    <r>
      <rPr>
        <b/>
        <sz val="10"/>
        <color indexed="36"/>
        <rFont val="Calibri"/>
        <family val="2"/>
      </rPr>
      <t>Ω</t>
    </r>
  </si>
  <si>
    <r>
      <t xml:space="preserve">End Crank Angle: </t>
    </r>
    <r>
      <rPr>
        <b/>
        <sz val="10"/>
        <color indexed="36"/>
        <rFont val="Calibri"/>
        <family val="2"/>
      </rPr>
      <t>Ω</t>
    </r>
  </si>
  <si>
    <r>
      <t xml:space="preserve">Weight on Lifter: </t>
    </r>
    <r>
      <rPr>
        <sz val="10"/>
        <color indexed="36"/>
        <rFont val="Calibri"/>
        <family val="2"/>
      </rPr>
      <t>W</t>
    </r>
  </si>
  <si>
    <t>C (again)</t>
  </si>
  <si>
    <r>
      <t>Frame:</t>
    </r>
    <r>
      <rPr>
        <b/>
        <sz val="10"/>
        <rFont val="Calibri"/>
        <family val="2"/>
      </rPr>
      <t xml:space="preserve"> </t>
    </r>
    <r>
      <rPr>
        <b/>
        <sz val="10"/>
        <color indexed="36"/>
        <rFont val="Calibri"/>
        <family val="2"/>
      </rPr>
      <t>A</t>
    </r>
  </si>
  <si>
    <r>
      <t>Connector:</t>
    </r>
    <r>
      <rPr>
        <b/>
        <sz val="10"/>
        <rFont val="Calibri"/>
        <family val="2"/>
      </rPr>
      <t xml:space="preserve"> </t>
    </r>
    <r>
      <rPr>
        <b/>
        <sz val="10"/>
        <color indexed="36"/>
        <rFont val="Calibri"/>
        <family val="2"/>
      </rPr>
      <t>C</t>
    </r>
  </si>
  <si>
    <t>E</t>
  </si>
  <si>
    <r>
      <t>Extension:</t>
    </r>
    <r>
      <rPr>
        <b/>
        <sz val="10"/>
        <color indexed="36"/>
        <rFont val="Calibri"/>
        <family val="2"/>
      </rPr>
      <t xml:space="preserve"> E</t>
    </r>
  </si>
  <si>
    <t>Net Lift</t>
  </si>
  <si>
    <r>
      <t>Rear Bar Pivot Drop:</t>
    </r>
    <r>
      <rPr>
        <b/>
        <sz val="10"/>
        <color indexed="36"/>
        <rFont val="Calibri"/>
        <family val="2"/>
      </rPr>
      <t xml:space="preserve"> Z</t>
    </r>
  </si>
  <si>
    <t>Ratio</t>
  </si>
  <si>
    <r>
      <t xml:space="preserve">Rear Bar [crank]: </t>
    </r>
    <r>
      <rPr>
        <b/>
        <sz val="10"/>
        <color indexed="36"/>
        <rFont val="Calibri"/>
        <family val="2"/>
      </rPr>
      <t>B</t>
    </r>
  </si>
</sst>
</file>

<file path=xl/styles.xml><?xml version="1.0" encoding="utf-8"?>
<styleSheet xmlns="http://schemas.openxmlformats.org/spreadsheetml/2006/main">
  <numFmts count="4">
    <numFmt numFmtId="167" formatCode="0.0000"/>
    <numFmt numFmtId="168" formatCode="0.000"/>
    <numFmt numFmtId="170" formatCode="0.000E+00"/>
    <numFmt numFmtId="171" formatCode="0.0"/>
  </numFmts>
  <fonts count="48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10"/>
      <color indexed="36"/>
      <name val="Calibri"/>
      <family val="2"/>
    </font>
    <font>
      <sz val="10"/>
      <name val="Calibri"/>
      <family val="2"/>
    </font>
    <font>
      <b/>
      <sz val="10"/>
      <color indexed="36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36"/>
      <name val="Calibri"/>
      <family val="2"/>
    </font>
    <font>
      <b/>
      <sz val="10"/>
      <color indexed="36"/>
      <name val="Calibri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0" tint="-0.249977111117893"/>
      <name val="Times New Roman"/>
      <family val="1"/>
    </font>
    <font>
      <sz val="8"/>
      <color theme="4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3C3C3C"/>
      <name val="Lucida Sans Unicode"/>
      <family val="2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9"/>
      <color rgb="FF002060"/>
      <name val="Calibri"/>
      <family val="2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indexed="64"/>
      </top>
      <bottom/>
      <diagonal/>
    </border>
  </borders>
  <cellStyleXfs count="2">
    <xf numFmtId="0" fontId="0" fillId="2" borderId="0"/>
    <xf numFmtId="0" fontId="17" fillId="2" borderId="0" applyNumberFormat="0" applyFill="0" applyBorder="0" applyAlignment="0" applyProtection="0"/>
  </cellStyleXfs>
  <cellXfs count="108">
    <xf numFmtId="0" fontId="0" fillId="2" borderId="0" xfId="0"/>
    <xf numFmtId="0" fontId="1" fillId="2" borderId="0" xfId="0" applyFont="1"/>
    <xf numFmtId="11" fontId="1" fillId="2" borderId="0" xfId="0" applyNumberFormat="1" applyFont="1"/>
    <xf numFmtId="11" fontId="2" fillId="2" borderId="0" xfId="0" applyNumberFormat="1" applyFont="1"/>
    <xf numFmtId="0" fontId="2" fillId="2" borderId="0" xfId="0" applyFont="1"/>
    <xf numFmtId="0" fontId="3" fillId="2" borderId="0" xfId="0" applyFont="1" applyBorder="1" applyAlignment="1">
      <alignment horizontal="left"/>
    </xf>
    <xf numFmtId="0" fontId="4" fillId="2" borderId="0" xfId="0" applyFont="1"/>
    <xf numFmtId="0" fontId="18" fillId="2" borderId="0" xfId="0" applyFont="1"/>
    <xf numFmtId="11" fontId="18" fillId="2" borderId="0" xfId="0" applyNumberFormat="1" applyFont="1"/>
    <xf numFmtId="11" fontId="19" fillId="2" borderId="0" xfId="0" applyNumberFormat="1" applyFont="1"/>
    <xf numFmtId="0" fontId="18" fillId="2" borderId="0" xfId="0" applyFont="1" applyAlignment="1">
      <alignment horizontal="right" indent="1"/>
    </xf>
    <xf numFmtId="11" fontId="18" fillId="2" borderId="0" xfId="0" applyNumberFormat="1" applyFont="1" applyAlignment="1">
      <alignment horizontal="right" indent="1"/>
    </xf>
    <xf numFmtId="168" fontId="19" fillId="2" borderId="0" xfId="0" applyNumberFormat="1" applyFont="1"/>
    <xf numFmtId="2" fontId="19" fillId="2" borderId="0" xfId="0" applyNumberFormat="1" applyFont="1"/>
    <xf numFmtId="168" fontId="18" fillId="2" borderId="0" xfId="0" applyNumberFormat="1" applyFont="1"/>
    <xf numFmtId="0" fontId="20" fillId="2" borderId="0" xfId="0" applyFont="1" applyBorder="1" applyAlignment="1">
      <alignment horizontal="left"/>
    </xf>
    <xf numFmtId="0" fontId="21" fillId="0" borderId="1" xfId="0" applyFont="1" applyFill="1" applyBorder="1" applyAlignment="1">
      <alignment horizontal="right"/>
    </xf>
    <xf numFmtId="0" fontId="21" fillId="2" borderId="0" xfId="0" applyFont="1" applyFill="1" applyBorder="1"/>
    <xf numFmtId="0" fontId="22" fillId="2" borderId="0" xfId="0" applyFont="1"/>
    <xf numFmtId="0" fontId="21" fillId="2" borderId="0" xfId="0" applyFont="1"/>
    <xf numFmtId="2" fontId="23" fillId="2" borderId="0" xfId="0" applyNumberFormat="1" applyFont="1" applyBorder="1"/>
    <xf numFmtId="0" fontId="24" fillId="2" borderId="0" xfId="0" applyFont="1" applyBorder="1" applyAlignment="1">
      <alignment horizontal="left"/>
    </xf>
    <xf numFmtId="0" fontId="18" fillId="2" borderId="0" xfId="0" applyFont="1" applyAlignment="1">
      <alignment horizontal="right"/>
    </xf>
    <xf numFmtId="0" fontId="18" fillId="2" borderId="0" xfId="0" applyFont="1" applyAlignment="1">
      <alignment horizontal="left" indent="2"/>
    </xf>
    <xf numFmtId="11" fontId="23" fillId="0" borderId="0" xfId="0" applyNumberFormat="1" applyFont="1" applyFill="1" applyBorder="1"/>
    <xf numFmtId="0" fontId="2" fillId="2" borderId="0" xfId="0" applyFont="1" applyAlignment="1">
      <alignment horizontal="right"/>
    </xf>
    <xf numFmtId="0" fontId="25" fillId="2" borderId="0" xfId="0" quotePrefix="1" applyFont="1"/>
    <xf numFmtId="171" fontId="2" fillId="2" borderId="0" xfId="0" applyNumberFormat="1" applyFont="1" applyAlignment="1">
      <alignment horizontal="right" indent="2"/>
    </xf>
    <xf numFmtId="171" fontId="5" fillId="2" borderId="0" xfId="0" applyNumberFormat="1" applyFont="1" applyAlignment="1">
      <alignment horizontal="right" indent="2"/>
    </xf>
    <xf numFmtId="2" fontId="23" fillId="0" borderId="0" xfId="0" applyNumberFormat="1" applyFont="1" applyFill="1" applyBorder="1" applyAlignment="1">
      <alignment horizontal="center"/>
    </xf>
    <xf numFmtId="168" fontId="26" fillId="2" borderId="0" xfId="0" applyNumberFormat="1" applyFont="1"/>
    <xf numFmtId="168" fontId="27" fillId="2" borderId="0" xfId="0" applyNumberFormat="1" applyFont="1"/>
    <xf numFmtId="168" fontId="19" fillId="2" borderId="0" xfId="0" applyNumberFormat="1" applyFont="1" applyAlignment="1">
      <alignment horizontal="center"/>
    </xf>
    <xf numFmtId="168" fontId="28" fillId="2" borderId="0" xfId="0" applyNumberFormat="1" applyFont="1"/>
    <xf numFmtId="168" fontId="25" fillId="2" borderId="0" xfId="0" applyNumberFormat="1" applyFont="1"/>
    <xf numFmtId="2" fontId="25" fillId="2" borderId="0" xfId="0" applyNumberFormat="1" applyFont="1"/>
    <xf numFmtId="11" fontId="25" fillId="2" borderId="0" xfId="0" applyNumberFormat="1" applyFont="1"/>
    <xf numFmtId="0" fontId="6" fillId="2" borderId="0" xfId="0" applyFont="1"/>
    <xf numFmtId="168" fontId="0" fillId="2" borderId="0" xfId="0" applyNumberFormat="1"/>
    <xf numFmtId="0" fontId="29" fillId="2" borderId="0" xfId="0" applyFont="1"/>
    <xf numFmtId="0" fontId="30" fillId="2" borderId="0" xfId="0" applyFont="1"/>
    <xf numFmtId="0" fontId="0" fillId="2" borderId="0" xfId="0" applyAlignment="1">
      <alignment horizontal="right"/>
    </xf>
    <xf numFmtId="170" fontId="31" fillId="2" borderId="0" xfId="0" quotePrefix="1" applyNumberFormat="1" applyFont="1" applyAlignment="1">
      <alignment horizontal="right"/>
    </xf>
    <xf numFmtId="0" fontId="31" fillId="2" borderId="0" xfId="0" applyFont="1" applyAlignment="1">
      <alignment horizontal="right"/>
    </xf>
    <xf numFmtId="0" fontId="31" fillId="2" borderId="0" xfId="0" applyFont="1"/>
    <xf numFmtId="0" fontId="31" fillId="2" borderId="0" xfId="0" applyFont="1" applyAlignment="1">
      <alignment horizontal="left" indent="1"/>
    </xf>
    <xf numFmtId="11" fontId="21" fillId="0" borderId="0" xfId="0" applyNumberFormat="1" applyFont="1" applyFill="1" applyBorder="1" applyAlignment="1">
      <alignment horizontal="right"/>
    </xf>
    <xf numFmtId="0" fontId="23" fillId="0" borderId="0" xfId="0" applyNumberFormat="1" applyFont="1" applyFill="1" applyBorder="1"/>
    <xf numFmtId="0" fontId="7" fillId="2" borderId="0" xfId="0" applyFont="1" applyAlignment="1">
      <alignment vertical="center"/>
    </xf>
    <xf numFmtId="0" fontId="7" fillId="2" borderId="0" xfId="0" applyFont="1"/>
    <xf numFmtId="0" fontId="5" fillId="2" borderId="0" xfId="0" applyFont="1"/>
    <xf numFmtId="0" fontId="32" fillId="2" borderId="2" xfId="0" applyFont="1" applyBorder="1" applyAlignment="1"/>
    <xf numFmtId="0" fontId="32" fillId="2" borderId="0" xfId="0" applyFont="1" applyBorder="1" applyAlignment="1"/>
    <xf numFmtId="171" fontId="33" fillId="0" borderId="1" xfId="0" applyNumberFormat="1" applyFont="1" applyFill="1" applyBorder="1" applyAlignment="1">
      <alignment horizontal="center"/>
    </xf>
    <xf numFmtId="0" fontId="34" fillId="3" borderId="3" xfId="0" applyFont="1" applyFill="1" applyBorder="1" applyAlignment="1" applyProtection="1">
      <alignment horizontal="right" indent="1"/>
      <protection locked="0"/>
    </xf>
    <xf numFmtId="0" fontId="34" fillId="3" borderId="1" xfId="0" applyFont="1" applyFill="1" applyBorder="1" applyAlignment="1" applyProtection="1">
      <alignment horizontal="right" indent="1"/>
      <protection locked="0"/>
    </xf>
    <xf numFmtId="0" fontId="34" fillId="0" borderId="1" xfId="0" applyFont="1" applyFill="1" applyBorder="1" applyAlignment="1" applyProtection="1">
      <alignment horizontal="right" indent="1"/>
      <protection locked="0"/>
    </xf>
    <xf numFmtId="0" fontId="34" fillId="0" borderId="10" xfId="0" applyFont="1" applyFill="1" applyBorder="1" applyAlignment="1" applyProtection="1">
      <alignment horizontal="right" indent="1"/>
      <protection locked="0"/>
    </xf>
    <xf numFmtId="0" fontId="34" fillId="0" borderId="11" xfId="0" applyFont="1" applyFill="1" applyBorder="1" applyAlignment="1" applyProtection="1">
      <alignment horizontal="right" indent="1"/>
      <protection locked="0"/>
    </xf>
    <xf numFmtId="0" fontId="5" fillId="2" borderId="0" xfId="0" applyFont="1" applyAlignment="1">
      <alignment textRotation="90"/>
    </xf>
    <xf numFmtId="0" fontId="35" fillId="2" borderId="0" xfId="0" applyFont="1"/>
    <xf numFmtId="168" fontId="36" fillId="4" borderId="1" xfId="0" applyNumberFormat="1" applyFont="1" applyFill="1" applyBorder="1" applyAlignment="1">
      <alignment horizontal="center"/>
    </xf>
    <xf numFmtId="11" fontId="37" fillId="4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11" fontId="21" fillId="0" borderId="1" xfId="0" applyNumberFormat="1" applyFont="1" applyFill="1" applyBorder="1" applyAlignment="1">
      <alignment horizontal="center"/>
    </xf>
    <xf numFmtId="1" fontId="36" fillId="4" borderId="1" xfId="0" applyNumberFormat="1" applyFont="1" applyFill="1" applyBorder="1" applyAlignment="1">
      <alignment horizontal="center"/>
    </xf>
    <xf numFmtId="2" fontId="39" fillId="0" borderId="1" xfId="0" applyNumberFormat="1" applyFont="1" applyFill="1" applyBorder="1"/>
    <xf numFmtId="0" fontId="38" fillId="0" borderId="4" xfId="0" applyFont="1" applyFill="1" applyBorder="1" applyAlignment="1">
      <alignment horizontal="right" indent="1"/>
    </xf>
    <xf numFmtId="0" fontId="38" fillId="0" borderId="1" xfId="0" applyFont="1" applyFill="1" applyBorder="1" applyAlignment="1">
      <alignment horizontal="right" indent="1"/>
    </xf>
    <xf numFmtId="0" fontId="38" fillId="0" borderId="1" xfId="0" applyFont="1" applyFill="1" applyBorder="1" applyAlignment="1">
      <alignment horizontal="right"/>
    </xf>
    <xf numFmtId="2" fontId="40" fillId="0" borderId="1" xfId="0" applyNumberFormat="1" applyFont="1" applyFill="1" applyBorder="1"/>
    <xf numFmtId="0" fontId="41" fillId="5" borderId="12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right" indent="1"/>
    </xf>
    <xf numFmtId="0" fontId="21" fillId="6" borderId="5" xfId="0" applyFont="1" applyFill="1" applyBorder="1" applyAlignment="1">
      <alignment horizontal="right" indent="1"/>
    </xf>
    <xf numFmtId="0" fontId="21" fillId="6" borderId="6" xfId="0" applyFont="1" applyFill="1" applyBorder="1" applyAlignment="1">
      <alignment horizontal="right" indent="1"/>
    </xf>
    <xf numFmtId="0" fontId="21" fillId="6" borderId="7" xfId="0" applyFont="1" applyFill="1" applyBorder="1" applyAlignment="1">
      <alignment horizontal="right" indent="1"/>
    </xf>
    <xf numFmtId="0" fontId="34" fillId="0" borderId="8" xfId="0" applyFont="1" applyFill="1" applyBorder="1" applyAlignment="1">
      <alignment horizontal="right" indent="1"/>
    </xf>
    <xf numFmtId="0" fontId="21" fillId="6" borderId="13" xfId="0" applyFont="1" applyFill="1" applyBorder="1" applyAlignment="1">
      <alignment horizontal="right" indent="1"/>
    </xf>
    <xf numFmtId="0" fontId="34" fillId="3" borderId="14" xfId="0" applyFont="1" applyFill="1" applyBorder="1" applyAlignment="1" applyProtection="1">
      <alignment horizontal="right" indent="1"/>
      <protection locked="0"/>
    </xf>
    <xf numFmtId="0" fontId="21" fillId="6" borderId="15" xfId="0" applyFont="1" applyFill="1" applyBorder="1" applyAlignment="1">
      <alignment horizontal="right" indent="1"/>
    </xf>
    <xf numFmtId="0" fontId="38" fillId="7" borderId="1" xfId="0" applyFont="1" applyFill="1" applyBorder="1" applyAlignment="1">
      <alignment horizontal="center"/>
    </xf>
    <xf numFmtId="171" fontId="34" fillId="0" borderId="1" xfId="0" applyNumberFormat="1" applyFont="1" applyFill="1" applyBorder="1" applyAlignment="1">
      <alignment horizontal="center"/>
    </xf>
    <xf numFmtId="2" fontId="42" fillId="0" borderId="1" xfId="0" applyNumberFormat="1" applyFont="1" applyFill="1" applyBorder="1" applyAlignment="1">
      <alignment horizontal="center"/>
    </xf>
    <xf numFmtId="171" fontId="42" fillId="0" borderId="1" xfId="0" applyNumberFormat="1" applyFont="1" applyFill="1" applyBorder="1" applyAlignment="1">
      <alignment horizontal="center"/>
    </xf>
    <xf numFmtId="0" fontId="0" fillId="7" borderId="0" xfId="0" applyFill="1"/>
    <xf numFmtId="171" fontId="42" fillId="0" borderId="1" xfId="0" applyNumberFormat="1" applyFont="1" applyFill="1" applyBorder="1"/>
    <xf numFmtId="2" fontId="42" fillId="0" borderId="1" xfId="0" applyNumberFormat="1" applyFont="1" applyFill="1" applyBorder="1"/>
    <xf numFmtId="11" fontId="42" fillId="0" borderId="1" xfId="0" applyNumberFormat="1" applyFont="1" applyFill="1" applyBorder="1"/>
    <xf numFmtId="2" fontId="42" fillId="0" borderId="1" xfId="0" quotePrefix="1" applyNumberFormat="1" applyFont="1" applyFill="1" applyBorder="1" applyAlignment="1">
      <alignment horizontal="center"/>
    </xf>
    <xf numFmtId="0" fontId="42" fillId="0" borderId="1" xfId="0" applyNumberFormat="1" applyFont="1" applyFill="1" applyBorder="1" applyAlignment="1">
      <alignment horizontal="center"/>
    </xf>
    <xf numFmtId="167" fontId="42" fillId="0" borderId="1" xfId="0" applyNumberFormat="1" applyFont="1" applyFill="1" applyBorder="1" applyAlignment="1">
      <alignment horizontal="center"/>
    </xf>
    <xf numFmtId="0" fontId="43" fillId="2" borderId="0" xfId="0" applyFont="1" applyAlignment="1">
      <alignment horizontal="center"/>
    </xf>
    <xf numFmtId="0" fontId="1" fillId="2" borderId="0" xfId="0" applyFont="1" applyAlignment="1">
      <alignment vertical="center"/>
    </xf>
    <xf numFmtId="0" fontId="44" fillId="5" borderId="16" xfId="0" applyFont="1" applyFill="1" applyBorder="1" applyAlignment="1">
      <alignment horizontal="center" vertical="center"/>
    </xf>
    <xf numFmtId="0" fontId="44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45" fillId="5" borderId="16" xfId="0" applyFont="1" applyFill="1" applyBorder="1" applyAlignment="1">
      <alignment horizontal="center" vertical="center" textRotation="90"/>
    </xf>
    <xf numFmtId="0" fontId="45" fillId="5" borderId="20" xfId="0" applyFont="1" applyFill="1" applyBorder="1" applyAlignment="1">
      <alignment horizontal="center" vertical="center" textRotation="90"/>
    </xf>
    <xf numFmtId="0" fontId="45" fillId="5" borderId="17" xfId="0" applyFont="1" applyFill="1" applyBorder="1" applyAlignment="1">
      <alignment horizontal="center" vertical="center" textRotation="90"/>
    </xf>
    <xf numFmtId="0" fontId="17" fillId="2" borderId="0" xfId="1" applyAlignment="1" applyProtection="1">
      <alignment horizontal="left"/>
    </xf>
    <xf numFmtId="0" fontId="46" fillId="4" borderId="21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7" fillId="2" borderId="0" xfId="0" applyFont="1" applyAlignment="1">
      <alignment horizontal="center" vertical="top" textRotation="90"/>
    </xf>
    <xf numFmtId="0" fontId="38" fillId="0" borderId="9" xfId="0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/>
    </xf>
    <xf numFmtId="0" fontId="21" fillId="9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34354342408536"/>
          <c:y val="9.3597312200422972E-2"/>
          <c:w val="0.82657058260533833"/>
          <c:h val="0.76611314555349697"/>
        </c:manualLayout>
      </c:layout>
      <c:scatterChart>
        <c:scatterStyle val="lineMarker"/>
        <c:ser>
          <c:idx val="0"/>
          <c:order val="0"/>
          <c:tx>
            <c:v>Start</c:v>
          </c:tx>
          <c:spPr>
            <a:ln w="34925" cap="rnd">
              <a:solidFill>
                <a:srgbClr val="934BC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 w="6350">
                  <a:solidFill>
                    <a:srgbClr val="000000"/>
                  </a:solidFill>
                </a:ln>
              </c:spPr>
            </c:marker>
          </c:dPt>
          <c:dPt>
            <c:idx val="1"/>
          </c:dPt>
          <c:dPt>
            <c:idx val="2"/>
          </c:dPt>
          <c:dPt>
            <c:idx val="3"/>
            <c:marker>
              <c:symbol val="circle"/>
              <c:size val="60"/>
              <c:spPr>
                <a:noFill/>
                <a:ln w="19050">
                  <a:solidFill>
                    <a:schemeClr val="bg2">
                      <a:lumMod val="75000"/>
                    </a:schemeClr>
                  </a:solidFill>
                </a:ln>
              </c:spPr>
            </c:marker>
          </c:dPt>
          <c:dPt>
            <c:idx val="4"/>
          </c:dPt>
          <c:dPt>
            <c:idx val="6"/>
          </c:dPt>
          <c:xVal>
            <c:numRef>
              <c:f>Formulas!$T$17:$T$22</c:f>
              <c:numCache>
                <c:formatCode>0.00</c:formatCode>
                <c:ptCount val="6"/>
                <c:pt idx="0">
                  <c:v>-0.80399414922768242</c:v>
                </c:pt>
                <c:pt idx="1">
                  <c:v>-0.46631660655205587</c:v>
                </c:pt>
                <c:pt idx="2">
                  <c:v>1.0336768151729532</c:v>
                </c:pt>
                <c:pt idx="3">
                  <c:v>0.8991879187850671</c:v>
                </c:pt>
                <c:pt idx="4" formatCode="General">
                  <c:v>0</c:v>
                </c:pt>
                <c:pt idx="5">
                  <c:v>-0.46631660655205587</c:v>
                </c:pt>
              </c:numCache>
            </c:numRef>
          </c:xVal>
          <c:yVal>
            <c:numRef>
              <c:f>Formulas!$U$17:$U$22</c:f>
              <c:numCache>
                <c:formatCode>0.00</c:formatCode>
                <c:ptCount val="6"/>
                <c:pt idx="0">
                  <c:v>-1.266330686672188</c:v>
                </c:pt>
                <c:pt idx="1">
                  <c:v>-0.73447179826986908</c:v>
                </c:pt>
                <c:pt idx="2">
                  <c:v>-0.73891418295611466</c:v>
                </c:pt>
                <c:pt idx="3">
                  <c:v>-0.43756266603879662</c:v>
                </c:pt>
                <c:pt idx="4" formatCode="General">
                  <c:v>0</c:v>
                </c:pt>
                <c:pt idx="5">
                  <c:v>-0.73447179826986908</c:v>
                </c:pt>
              </c:numCache>
            </c:numRef>
          </c:yVal>
        </c:ser>
        <c:ser>
          <c:idx val="2"/>
          <c:order val="1"/>
          <c:tx>
            <c:v>End</c:v>
          </c:tx>
          <c:spPr>
            <a:ln w="349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</c:dPt>
          <c:dPt>
            <c:idx val="1"/>
            <c:marker>
              <c:spPr>
                <a:solidFill>
                  <a:schemeClr val="bg1"/>
                </a:solidFill>
                <a:ln>
                  <a:solidFill>
                    <a:srgbClr val="000000">
                      <a:alpha val="0"/>
                    </a:srgbClr>
                  </a:solidFill>
                  <a:prstDash val="solid"/>
                </a:ln>
              </c:spPr>
            </c:marker>
          </c:dPt>
          <c:dPt>
            <c:idx val="2"/>
          </c:dPt>
          <c:dPt>
            <c:idx val="3"/>
            <c:marker>
              <c:spPr>
                <a:solidFill>
                  <a:sysClr val="window" lastClr="FFFFFF"/>
                </a:solidFill>
                <a:ln w="15875">
                  <a:solidFill>
                    <a:schemeClr val="tx1"/>
                  </a:solidFill>
                  <a:prstDash val="solid"/>
                </a:ln>
              </c:spPr>
            </c:marker>
          </c:dPt>
          <c:dPt>
            <c:idx val="4"/>
            <c:spPr>
              <a:ln w="34925" cap="rnd">
                <a:solidFill>
                  <a:schemeClr val="tx1"/>
                </a:solidFill>
                <a:round/>
              </a:ln>
              <a:effectLst/>
            </c:spPr>
          </c:dPt>
          <c:dPt>
            <c:idx val="5"/>
          </c:dPt>
          <c:dPt>
            <c:idx val="6"/>
          </c:dPt>
          <c:xVal>
            <c:numRef>
              <c:f>Formulas!$V$17:$V$22</c:f>
              <c:numCache>
                <c:formatCode>0.00</c:formatCode>
                <c:ptCount val="6"/>
                <c:pt idx="0">
                  <c:v>-1.4998153200472353</c:v>
                </c:pt>
                <c:pt idx="1">
                  <c:v>-0.86989288562739653</c:v>
                </c:pt>
                <c:pt idx="2">
                  <c:v>0.57095943657957915</c:v>
                </c:pt>
                <c:pt idx="3">
                  <c:v>0.8991879187850671</c:v>
                </c:pt>
                <c:pt idx="4" formatCode="General">
                  <c:v>0</c:v>
                </c:pt>
                <c:pt idx="5">
                  <c:v>-0.86989288562739653</c:v>
                </c:pt>
              </c:numCache>
            </c:numRef>
          </c:xVal>
          <c:yVal>
            <c:numRef>
              <c:f>Formulas!$W$17:$W$22</c:f>
              <c:numCache>
                <c:formatCode>0.00</c:formatCode>
                <c:ptCount val="6"/>
                <c:pt idx="0">
                  <c:v>2.3537326772801476E-2</c:v>
                </c:pt>
                <c:pt idx="1">
                  <c:v>1.3651649528224858E-2</c:v>
                </c:pt>
                <c:pt idx="2">
                  <c:v>-0.40341499453572599</c:v>
                </c:pt>
                <c:pt idx="3">
                  <c:v>-0.43756266603879662</c:v>
                </c:pt>
                <c:pt idx="4" formatCode="General">
                  <c:v>0</c:v>
                </c:pt>
                <c:pt idx="5">
                  <c:v>1.3651649528224858E-2</c:v>
                </c:pt>
              </c:numCache>
            </c:numRef>
          </c:yVal>
        </c:ser>
        <c:ser>
          <c:idx val="1"/>
          <c:order val="2"/>
          <c:tx>
            <c:v>Focus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</c:dPt>
          <c:dPt>
            <c:idx val="20"/>
          </c:dPt>
          <c:dPt>
            <c:idx val="98"/>
          </c:dPt>
          <c:dPt>
            <c:idx val="99"/>
          </c:dPt>
          <c:xVal>
            <c:numRef>
              <c:f>Formulas!$L$8:$AF$8</c:f>
              <c:numCache>
                <c:formatCode>0.00</c:formatCode>
                <c:ptCount val="21"/>
                <c:pt idx="0">
                  <c:v>-0.80399414922768242</c:v>
                </c:pt>
                <c:pt idx="1">
                  <c:v>-0.85875086166896053</c:v>
                </c:pt>
                <c:pt idx="2">
                  <c:v>-0.91422538055933233</c:v>
                </c:pt>
                <c:pt idx="3">
                  <c:v>-0.96990235247435663</c:v>
                </c:pt>
                <c:pt idx="4">
                  <c:v>-1.0252508075863345</c:v>
                </c:pt>
                <c:pt idx="5">
                  <c:v>-1.0797301883441774</c:v>
                </c:pt>
                <c:pt idx="6">
                  <c:v>-1.1327971343621683</c:v>
                </c:pt>
                <c:pt idx="7">
                  <c:v>-1.1839129434906679</c:v>
                </c:pt>
                <c:pt idx="8">
                  <c:v>-1.2325516628647075</c:v>
                </c:pt>
                <c:pt idx="9">
                  <c:v>-1.2782088186060356</c:v>
                </c:pt>
                <c:pt idx="10">
                  <c:v>-1.3204108774156127</c:v>
                </c:pt>
                <c:pt idx="11">
                  <c:v>-1.35872566244541</c:v>
                </c:pt>
                <c:pt idx="12">
                  <c:v>-1.3927741448280391</c:v>
                </c:pt>
                <c:pt idx="13">
                  <c:v>-1.4222443428284746</c:v>
                </c:pt>
                <c:pt idx="14">
                  <c:v>-1.4469085490582478</c:v>
                </c:pt>
                <c:pt idx="15">
                  <c:v>-1.4666458680802461</c:v>
                </c:pt>
                <c:pt idx="16">
                  <c:v>-1.4814731825865191</c:v>
                </c:pt>
                <c:pt idx="17">
                  <c:v>-1.4915891268819783</c:v>
                </c:pt>
                <c:pt idx="18">
                  <c:v>-1.4974365774629417</c:v>
                </c:pt>
                <c:pt idx="19">
                  <c:v>-1.4997855304903398</c:v>
                </c:pt>
                <c:pt idx="20">
                  <c:v>-1.4998153200472353</c:v>
                </c:pt>
              </c:numCache>
            </c:numRef>
          </c:xVal>
          <c:yVal>
            <c:numRef>
              <c:f>Formulas!$L$9:$AF$9</c:f>
              <c:numCache>
                <c:formatCode>0.00</c:formatCode>
                <c:ptCount val="21"/>
                <c:pt idx="0">
                  <c:v>-1.266330686672188</c:v>
                </c:pt>
                <c:pt idx="1">
                  <c:v>-1.2298564784489359</c:v>
                </c:pt>
                <c:pt idx="2">
                  <c:v>-1.1891980295733526</c:v>
                </c:pt>
                <c:pt idx="3">
                  <c:v>-1.1442418567176733</c:v>
                </c:pt>
                <c:pt idx="4">
                  <c:v>-1.0949250118357736</c:v>
                </c:pt>
                <c:pt idx="5">
                  <c:v>-1.041240952123113</c:v>
                </c:pt>
                <c:pt idx="6">
                  <c:v>-0.98324496051638111</c:v>
                </c:pt>
                <c:pt idx="7">
                  <c:v>-0.9210592501219792</c:v>
                </c:pt>
                <c:pt idx="8">
                  <c:v>-0.85487800203856235</c:v>
                </c:pt>
                <c:pt idx="9">
                  <c:v>-0.78497274859562005</c:v>
                </c:pt>
                <c:pt idx="10">
                  <c:v>-0.71169875284598594</c:v>
                </c:pt>
                <c:pt idx="11">
                  <c:v>-0.63550340220354551</c:v>
                </c:pt>
                <c:pt idx="12">
                  <c:v>-0.55693822054023567</c:v>
                </c:pt>
                <c:pt idx="13">
                  <c:v>-0.47667707023980133</c:v>
                </c:pt>
                <c:pt idx="14">
                  <c:v>-0.39554475178183801</c:v>
                </c:pt>
                <c:pt idx="15">
                  <c:v>-0.31456302650365831</c:v>
                </c:pt>
                <c:pt idx="16">
                  <c:v>-0.23502597574942674</c:v>
                </c:pt>
                <c:pt idx="17">
                  <c:v>-0.15862495568937907</c:v>
                </c:pt>
                <c:pt idx="18">
                  <c:v>-8.7656696698379277E-2</c:v>
                </c:pt>
                <c:pt idx="19">
                  <c:v>-2.5364592088375441E-2</c:v>
                </c:pt>
                <c:pt idx="20">
                  <c:v>2.3537326772801476E-2</c:v>
                </c:pt>
              </c:numCache>
            </c:numRef>
          </c:yVal>
          <c:smooth val="1"/>
        </c:ser>
        <c:ser>
          <c:idx val="3"/>
          <c:order val="3"/>
          <c:tx>
            <c:v>Square</c:v>
          </c:tx>
          <c:marker>
            <c:symbol val="plus"/>
            <c:size val="2"/>
          </c:marker>
          <c:xVal>
            <c:numRef>
              <c:f>Formulas!$AC$19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Formulas!$AC$18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</c:ser>
        <c:axId val="152625152"/>
        <c:axId val="152627072"/>
      </c:scatterChart>
      <c:valAx>
        <c:axId val="15262515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627072"/>
        <c:crossesAt val="-1000"/>
        <c:crossBetween val="midCat"/>
      </c:valAx>
      <c:valAx>
        <c:axId val="152627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625152"/>
        <c:crosses val="autoZero"/>
        <c:crossBetween val="midCat"/>
      </c:valAx>
      <c:spPr>
        <a:solidFill>
          <a:schemeClr val="bg1"/>
        </a:solidFill>
        <a:ln w="9525">
          <a:solidFill>
            <a:schemeClr val="tx1">
              <a:lumMod val="25000"/>
              <a:lumOff val="75000"/>
            </a:schemeClr>
          </a:solidFill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wMode val="edge"/>
          <c:hMode val="edge"/>
          <c:x val="0.7142857142857143"/>
          <c:y val="0.11235994377107356"/>
          <c:w val="0.9164420485175202"/>
          <c:h val="0.27715473768026189"/>
        </c:manualLayout>
      </c:layout>
      <c:spPr>
        <a:solidFill>
          <a:schemeClr val="bg1"/>
        </a:solidFill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Servo Torque</a:t>
            </a:r>
            <a:r>
              <a:rPr lang="en-US" sz="1200" baseline="0"/>
              <a:t> to Hold Lifter Weight</a:t>
            </a:r>
            <a:endParaRPr lang="en-US" sz="1200"/>
          </a:p>
        </c:rich>
      </c:tx>
      <c:layout>
        <c:manualLayout>
          <c:xMode val="edge"/>
          <c:yMode val="edge"/>
          <c:x val="0.30079465341557582"/>
          <c:y val="4.9852644823891394E-2"/>
        </c:manualLayout>
      </c:layout>
      <c:overlay val="1"/>
    </c:title>
    <c:plotArea>
      <c:layout>
        <c:manualLayout>
          <c:layoutTarget val="inner"/>
          <c:xMode val="edge"/>
          <c:yMode val="edge"/>
          <c:x val="9.88837916068325E-2"/>
          <c:y val="0.15754872000773273"/>
          <c:w val="0.78444022526559942"/>
          <c:h val="0.63688035808555088"/>
        </c:manualLayout>
      </c:layout>
      <c:scatterChart>
        <c:scatterStyle val="smoothMarker"/>
        <c:ser>
          <c:idx val="0"/>
          <c:order val="0"/>
          <c:tx>
            <c:v>Torque</c:v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Formulas!$L$3:$AF$3</c:f>
              <c:numCache>
                <c:formatCode>0.0</c:formatCode>
                <c:ptCount val="21"/>
                <c:pt idx="0">
                  <c:v>40</c:v>
                </c:pt>
                <c:pt idx="1">
                  <c:v>46.000500000000002</c:v>
                </c:pt>
                <c:pt idx="2">
                  <c:v>52.000000000000007</c:v>
                </c:pt>
                <c:pt idx="3">
                  <c:v>57.999499999999998</c:v>
                </c:pt>
                <c:pt idx="4">
                  <c:v>63.999000000000002</c:v>
                </c:pt>
                <c:pt idx="5">
                  <c:v>69.998500000000007</c:v>
                </c:pt>
                <c:pt idx="6">
                  <c:v>75.998000000000019</c:v>
                </c:pt>
                <c:pt idx="7">
                  <c:v>81.997500000000016</c:v>
                </c:pt>
                <c:pt idx="8">
                  <c:v>87.997000000000014</c:v>
                </c:pt>
                <c:pt idx="9">
                  <c:v>93.996500000000026</c:v>
                </c:pt>
                <c:pt idx="10">
                  <c:v>99.996000000000024</c:v>
                </c:pt>
                <c:pt idx="11">
                  <c:v>105.99550000000004</c:v>
                </c:pt>
                <c:pt idx="12">
                  <c:v>111.99500000000003</c:v>
                </c:pt>
                <c:pt idx="13">
                  <c:v>117.99449999999999</c:v>
                </c:pt>
                <c:pt idx="14">
                  <c:v>123.99399999999993</c:v>
                </c:pt>
                <c:pt idx="15">
                  <c:v>129.99349999999987</c:v>
                </c:pt>
                <c:pt idx="16">
                  <c:v>135.99299999999982</c:v>
                </c:pt>
                <c:pt idx="17">
                  <c:v>141.99249999999975</c:v>
                </c:pt>
                <c:pt idx="18">
                  <c:v>147.99199999999971</c:v>
                </c:pt>
                <c:pt idx="19">
                  <c:v>153.99149999999963</c:v>
                </c:pt>
                <c:pt idx="20">
                  <c:v>160</c:v>
                </c:pt>
              </c:numCache>
            </c:numRef>
          </c:xVal>
          <c:yVal>
            <c:numRef>
              <c:f>Formulas!$L$13:$AF$13</c:f>
              <c:numCache>
                <c:formatCode>0.0</c:formatCode>
                <c:ptCount val="21"/>
                <c:pt idx="0">
                  <c:v>5.261181830105901</c:v>
                </c:pt>
                <c:pt idx="1">
                  <c:v>5.8895364024980399</c:v>
                </c:pt>
                <c:pt idx="2">
                  <c:v>6.5387740600701232</c:v>
                </c:pt>
                <c:pt idx="3">
                  <c:v>7.2016465955247577</c:v>
                </c:pt>
                <c:pt idx="4">
                  <c:v>7.8699712014757006</c:v>
                </c:pt>
                <c:pt idx="5">
                  <c:v>8.5347046561101756</c:v>
                </c:pt>
                <c:pt idx="6">
                  <c:v>9.1860043180029542</c:v>
                </c:pt>
                <c:pt idx="7">
                  <c:v>9.813260798336664</c:v>
                </c:pt>
                <c:pt idx="8">
                  <c:v>10.405081575581496</c:v>
                </c:pt>
                <c:pt idx="9">
                  <c:v>10.949195850424397</c:v>
                </c:pt>
                <c:pt idx="10">
                  <c:v>11.432236103353276</c:v>
                </c:pt>
                <c:pt idx="11">
                  <c:v>11.839326443239514</c:v>
                </c:pt>
                <c:pt idx="12">
                  <c:v>12.153364480838004</c:v>
                </c:pt>
                <c:pt idx="13">
                  <c:v>12.353807338349371</c:v>
                </c:pt>
                <c:pt idx="14">
                  <c:v>12.414638441339566</c:v>
                </c:pt>
                <c:pt idx="15">
                  <c:v>12.300955163289462</c:v>
                </c:pt>
                <c:pt idx="16">
                  <c:v>11.963207679129891</c:v>
                </c:pt>
                <c:pt idx="17">
                  <c:v>11.327464343428977</c:v>
                </c:pt>
                <c:pt idx="18">
                  <c:v>10.279281079139794</c:v>
                </c:pt>
                <c:pt idx="19">
                  <c:v>8.6389548686664366</c:v>
                </c:pt>
                <c:pt idx="20">
                  <c:v>6.1325566838493506</c:v>
                </c:pt>
              </c:numCache>
            </c:numRef>
          </c:yVal>
          <c:smooth val="1"/>
        </c:ser>
        <c:axId val="159592832"/>
        <c:axId val="159594752"/>
      </c:scatterChart>
      <c:scatterChart>
        <c:scatterStyle val="smoothMarker"/>
        <c:ser>
          <c:idx val="1"/>
          <c:order val="1"/>
          <c:tx>
            <c:v>Height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Formulas!$L$3:$AF$3</c:f>
              <c:numCache>
                <c:formatCode>0.0</c:formatCode>
                <c:ptCount val="21"/>
                <c:pt idx="0">
                  <c:v>40</c:v>
                </c:pt>
                <c:pt idx="1">
                  <c:v>46.000500000000002</c:v>
                </c:pt>
                <c:pt idx="2">
                  <c:v>52.000000000000007</c:v>
                </c:pt>
                <c:pt idx="3">
                  <c:v>57.999499999999998</c:v>
                </c:pt>
                <c:pt idx="4">
                  <c:v>63.999000000000002</c:v>
                </c:pt>
                <c:pt idx="5">
                  <c:v>69.998500000000007</c:v>
                </c:pt>
                <c:pt idx="6">
                  <c:v>75.998000000000019</c:v>
                </c:pt>
                <c:pt idx="7">
                  <c:v>81.997500000000016</c:v>
                </c:pt>
                <c:pt idx="8">
                  <c:v>87.997000000000014</c:v>
                </c:pt>
                <c:pt idx="9">
                  <c:v>93.996500000000026</c:v>
                </c:pt>
                <c:pt idx="10">
                  <c:v>99.996000000000024</c:v>
                </c:pt>
                <c:pt idx="11">
                  <c:v>105.99550000000004</c:v>
                </c:pt>
                <c:pt idx="12">
                  <c:v>111.99500000000003</c:v>
                </c:pt>
                <c:pt idx="13">
                  <c:v>117.99449999999999</c:v>
                </c:pt>
                <c:pt idx="14">
                  <c:v>123.99399999999993</c:v>
                </c:pt>
                <c:pt idx="15">
                  <c:v>129.99349999999987</c:v>
                </c:pt>
                <c:pt idx="16">
                  <c:v>135.99299999999982</c:v>
                </c:pt>
                <c:pt idx="17">
                  <c:v>141.99249999999975</c:v>
                </c:pt>
                <c:pt idx="18">
                  <c:v>147.99199999999971</c:v>
                </c:pt>
                <c:pt idx="19">
                  <c:v>153.99149999999963</c:v>
                </c:pt>
                <c:pt idx="20">
                  <c:v>160</c:v>
                </c:pt>
              </c:numCache>
            </c:numRef>
          </c:xVal>
          <c:yVal>
            <c:numRef>
              <c:f>Formulas!$L$12:$AF$12</c:f>
              <c:numCache>
                <c:formatCode>0.00</c:formatCode>
                <c:ptCount val="21"/>
                <c:pt idx="0">
                  <c:v>0</c:v>
                </c:pt>
                <c:pt idx="1">
                  <c:v>3.6474208223252091E-2</c:v>
                </c:pt>
                <c:pt idx="2">
                  <c:v>7.7132657098835322E-2</c:v>
                </c:pt>
                <c:pt idx="3">
                  <c:v>0.12208882995451464</c:v>
                </c:pt>
                <c:pt idx="4">
                  <c:v>0.17140567483641433</c:v>
                </c:pt>
                <c:pt idx="5">
                  <c:v>0.22508973454907499</c:v>
                </c:pt>
                <c:pt idx="6">
                  <c:v>0.28308572615580685</c:v>
                </c:pt>
                <c:pt idx="7">
                  <c:v>0.34527143655020875</c:v>
                </c:pt>
                <c:pt idx="8">
                  <c:v>0.41145268463362561</c:v>
                </c:pt>
                <c:pt idx="9">
                  <c:v>0.4813579380765679</c:v>
                </c:pt>
                <c:pt idx="10">
                  <c:v>0.55463193382620202</c:v>
                </c:pt>
                <c:pt idx="11">
                  <c:v>0.63082728446864245</c:v>
                </c:pt>
                <c:pt idx="12">
                  <c:v>0.70939246613195228</c:v>
                </c:pt>
                <c:pt idx="13">
                  <c:v>0.78965361643238663</c:v>
                </c:pt>
                <c:pt idx="14">
                  <c:v>0.87078593489034994</c:v>
                </c:pt>
                <c:pt idx="15">
                  <c:v>0.95176766016852965</c:v>
                </c:pt>
                <c:pt idx="16">
                  <c:v>1.0313047109227611</c:v>
                </c:pt>
                <c:pt idx="17">
                  <c:v>1.1077057309828089</c:v>
                </c:pt>
                <c:pt idx="18">
                  <c:v>1.1786739899738086</c:v>
                </c:pt>
                <c:pt idx="19">
                  <c:v>1.2409660945838126</c:v>
                </c:pt>
                <c:pt idx="20">
                  <c:v>1.2898680134449894</c:v>
                </c:pt>
              </c:numCache>
            </c:numRef>
          </c:yVal>
          <c:smooth val="1"/>
        </c:ser>
        <c:axId val="159609216"/>
        <c:axId val="159610752"/>
      </c:scatterChart>
      <c:valAx>
        <c:axId val="15959283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Degrees Crank Rotation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594752"/>
        <c:crossesAt val="-1000"/>
        <c:crossBetween val="midCat"/>
      </c:valAx>
      <c:valAx>
        <c:axId val="159594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accent5">
                        <a:lumMod val="75000"/>
                      </a:schemeClr>
                    </a:solidFill>
                  </a:rPr>
                  <a:t>Crank</a:t>
                </a:r>
                <a:r>
                  <a:rPr lang="en-US" sz="1100" b="1" baseline="0">
                    <a:solidFill>
                      <a:schemeClr val="accent5">
                        <a:lumMod val="75000"/>
                      </a:schemeClr>
                    </a:solidFill>
                  </a:rPr>
                  <a:t> Torque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92832"/>
        <c:crosses val="autoZero"/>
        <c:crossBetween val="midCat"/>
      </c:valAx>
      <c:valAx>
        <c:axId val="159609216"/>
        <c:scaling>
          <c:orientation val="minMax"/>
        </c:scaling>
        <c:delete val="1"/>
        <c:axPos val="b"/>
        <c:numFmt formatCode="0.0" sourceLinked="1"/>
        <c:tickLblPos val="none"/>
        <c:crossAx val="159610752"/>
        <c:crosses val="autoZero"/>
        <c:crossBetween val="midCat"/>
      </c:valAx>
      <c:valAx>
        <c:axId val="159610752"/>
        <c:scaling>
          <c:orientation val="minMax"/>
        </c:scaling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rgbClr val="C00000"/>
                    </a:solidFill>
                  </a:rPr>
                  <a:t>Lift</a:t>
                </a:r>
                <a:r>
                  <a:rPr lang="en-US" sz="1100" b="1" baseline="0">
                    <a:solidFill>
                      <a:srgbClr val="C00000"/>
                    </a:solidFill>
                  </a:rPr>
                  <a:t> Height</a:t>
                </a:r>
                <a:endParaRPr lang="en-US" sz="1100" b="1">
                  <a:solidFill>
                    <a:srgbClr val="C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3173858762160222"/>
              <c:y val="0.36229516254288441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09216"/>
        <c:crosses val="max"/>
        <c:crossBetween val="midCat"/>
      </c:valAx>
      <c:spPr>
        <a:solidFill>
          <a:schemeClr val="bg1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974931704965458"/>
          <c:y val="0.59925329558524287"/>
          <c:w val="0.84458464669938238"/>
          <c:h val="0.77902936290267089"/>
        </c:manualLayout>
      </c:layout>
      <c:spPr>
        <a:solidFill>
          <a:schemeClr val="bg1"/>
        </a:solidFill>
        <a:ln>
          <a:solidFill>
            <a:schemeClr val="accent5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5" Type="http://schemas.openxmlformats.org/officeDocument/2006/relationships/hyperlink" Target="http://runamok.tech/AskAaron/tools.html#4-bar" TargetMode="Externa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152401</xdr:rowOff>
    </xdr:from>
    <xdr:to>
      <xdr:col>14</xdr:col>
      <xdr:colOff>561975</xdr:colOff>
      <xdr:row>59</xdr:row>
      <xdr:rowOff>9526</xdr:rowOff>
    </xdr:to>
    <xdr:sp macro="" textlink="">
      <xdr:nvSpPr>
        <xdr:cNvPr id="2" name="TextBox 1"/>
        <xdr:cNvSpPr txBox="1"/>
      </xdr:nvSpPr>
      <xdr:spPr>
        <a:xfrm>
          <a:off x="152400" y="152401"/>
          <a:ext cx="8477250" cy="9410700"/>
        </a:xfrm>
        <a:prstGeom prst="rect">
          <a:avLst/>
        </a:prstGeom>
        <a:solidFill>
          <a:schemeClr val="bg1"/>
        </a:solidFill>
        <a:ln w="158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u="sng">
              <a:solidFill>
                <a:srgbClr val="C00000"/>
              </a:solidFill>
              <a:latin typeface="+mn-lt"/>
              <a:ea typeface="+mn-ea"/>
              <a:cs typeface="+mn-cs"/>
            </a:rPr>
            <a:t>Combat</a:t>
          </a:r>
          <a:r>
            <a:rPr lang="en-US" sz="1400" b="1" u="sng" baseline="0">
              <a:solidFill>
                <a:srgbClr val="C00000"/>
              </a:solidFill>
              <a:latin typeface="+mn-lt"/>
              <a:ea typeface="+mn-ea"/>
              <a:cs typeface="+mn-cs"/>
            </a:rPr>
            <a:t> </a:t>
          </a:r>
          <a:r>
            <a:rPr lang="en-US" sz="1400" b="1" u="sng">
              <a:solidFill>
                <a:srgbClr val="C00000"/>
              </a:solidFill>
              <a:latin typeface="+mn-lt"/>
              <a:ea typeface="+mn-ea"/>
              <a:cs typeface="+mn-cs"/>
            </a:rPr>
            <a:t>4-bar</a:t>
          </a:r>
          <a:r>
            <a:rPr lang="en-US" sz="1400" b="1" u="sng" baseline="0">
              <a:solidFill>
                <a:srgbClr val="C00000"/>
              </a:solidFill>
              <a:latin typeface="+mn-lt"/>
              <a:ea typeface="+mn-ea"/>
              <a:cs typeface="+mn-cs"/>
            </a:rPr>
            <a:t> Servo</a:t>
          </a:r>
          <a:r>
            <a:rPr lang="en-US" sz="1400" b="1" u="none">
              <a:solidFill>
                <a:srgbClr val="C00000"/>
              </a:solidFill>
              <a:latin typeface="+mn-lt"/>
              <a:ea typeface="+mn-ea"/>
              <a:cs typeface="+mn-cs"/>
            </a:rPr>
            <a:t> </a:t>
          </a:r>
          <a:r>
            <a:rPr lang="en-US" sz="1400" b="1" u="none">
              <a:solidFill>
                <a:srgbClr val="002060"/>
              </a:solidFill>
              <a:latin typeface="+mn-lt"/>
              <a:ea typeface="+mn-ea"/>
              <a:cs typeface="+mn-cs"/>
            </a:rPr>
            <a:t>- a companion to the 'Combat 4-bar Lifter' spreadsheet.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sz="1200" b="1" u="none">
              <a:solidFill>
                <a:srgbClr val="002060"/>
              </a:solidFill>
              <a:latin typeface="+mn-lt"/>
              <a:ea typeface="+mn-ea"/>
              <a:cs typeface="+mn-cs"/>
            </a:rPr>
            <a:t>In 2004 Team Run Amok proposed an unusual 'inverted' 4-bar linkage for insect-class combat robots that allowed an R/C servo to indirectly power a front lifting wedge via a spring-loaded</a:t>
          </a:r>
          <a:r>
            <a:rPr lang="en-US" sz="1200" b="1" u="none" baseline="0">
              <a:solidFill>
                <a:srgbClr val="002060"/>
              </a:solidFill>
              <a:latin typeface="+mn-lt"/>
              <a:ea typeface="+mn-ea"/>
              <a:cs typeface="+mn-cs"/>
            </a:rPr>
            <a:t> bar to isolate the servo from shock loading and reduce </a:t>
          </a:r>
          <a:r>
            <a:rPr lang="en-US" sz="1200" b="1" u="none">
              <a:solidFill>
                <a:srgbClr val="002060"/>
              </a:solidFill>
              <a:latin typeface="+mn-lt"/>
              <a:ea typeface="+mn-ea"/>
              <a:cs typeface="+mn-cs"/>
            </a:rPr>
            <a:t>the servo torque requirement. Servo selection and linkage design optimization was guesswork at the time because existing 4-bar simulators did not allow for analysis of the inverted design.</a:t>
          </a:r>
        </a:p>
        <a:p>
          <a:pPr eaLnBrk="1" fontAlgn="auto" latinLnBrk="0" hangingPunct="1"/>
          <a:endParaRPr lang="en-US" sz="1200" b="1" u="none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none">
              <a:solidFill>
                <a:srgbClr val="002060"/>
              </a:solidFill>
              <a:latin typeface="+mn-lt"/>
              <a:ea typeface="+mn-ea"/>
              <a:cs typeface="+mn-cs"/>
            </a:rPr>
            <a:t>In 2019 I built a spreadsheet to replace Adam Wrigley's visual basic 4-bar analysis program, which was no longer supported by Windows. During development of that spreadsheet (Combat 4-bar Lifter) I realized that with a few relatively simple modifications</a:t>
          </a:r>
          <a:r>
            <a:rPr lang="en-US" sz="1200" b="1" u="none" baseline="0">
              <a:solidFill>
                <a:srgbClr val="002060"/>
              </a:solidFill>
              <a:latin typeface="+mn-lt"/>
              <a:ea typeface="+mn-ea"/>
              <a:cs typeface="+mn-cs"/>
            </a:rPr>
            <a:t> I could prodice a related spreadsheet that could model the inverted 4-bar lifter and remove the guesswork. This spreadsheet is the result of that effort.</a:t>
          </a:r>
          <a:endParaRPr lang="en-US" sz="1200" b="1" u="none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eaLnBrk="1" fontAlgn="base" latinLnBrk="0" hangingPunct="1"/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u="sng">
              <a:solidFill>
                <a:srgbClr val="C00000"/>
              </a:solidFill>
            </a:rPr>
            <a:t>Instructions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u="none">
            <a:solidFill>
              <a:srgbClr val="00206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none">
              <a:solidFill>
                <a:srgbClr val="002060"/>
              </a:solidFill>
            </a:rPr>
            <a:t>On the 'Main' spreadsheet tab, enter the lengths of the link elements shown in 'Figure 1' into the </a:t>
          </a:r>
          <a:r>
            <a:rPr lang="en-US" sz="1200" b="1" u="none">
              <a:solidFill>
                <a:srgbClr val="00B050"/>
              </a:solidFill>
            </a:rPr>
            <a:t>Bold Green</a:t>
          </a:r>
          <a:r>
            <a:rPr lang="en-US" sz="1200" b="1" u="none">
              <a:solidFill>
                <a:srgbClr val="002060"/>
              </a:solidFill>
            </a:rPr>
            <a:t> formatted cells. Length and weight-force units may be in metric or english units of your choice. Torque will be expressed in the same units you input for force and length: ounces and </a:t>
          </a:r>
          <a:r>
            <a:rPr lang="en-US" sz="1200" b="1" u="none">
              <a:solidFill>
                <a:srgbClr val="002060"/>
              </a:solidFill>
              <a:latin typeface="+mn-lt"/>
              <a:ea typeface="+mn-ea"/>
              <a:cs typeface="+mn-cs"/>
            </a:rPr>
            <a:t>inches will come out in oz-in torque units, newtons and millimeters will come out in N-mm, and so 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none">
              <a:solidFill>
                <a:srgbClr val="002060"/>
              </a:solidFill>
              <a:latin typeface="+mn-lt"/>
              <a:ea typeface="+mn-ea"/>
              <a:cs typeface="+mn-cs"/>
            </a:rPr>
            <a:t>The spreadsheet does not check for all possible bar length errors, but it does recommend a range of lengths for the front-bar (rocker) after the other three bar lengths are input.  Rocker lengths shorter than recommended may not allow full servo range of motion.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none">
              <a:solidFill>
                <a:srgbClr val="002060"/>
              </a:solidFill>
            </a:rPr>
            <a:t>Calculations for positions and torque are all driven by the angle inputs for the rear-bar [crank] relative to the frame bar. Inputs for both the 'Start Crank Angle' and 'End Crank Angle' are limited to the range of 0 to 180 degrees relative to the frame bar -- radian angle units are not accepted.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none">
              <a:solidFill>
                <a:srgbClr val="002060"/>
              </a:solidFill>
            </a:rPr>
            <a:t>Experiment with different designs and see what works best. Try small adjustments to bar lengths and monitor the effects on lift and required torque.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u="sng">
              <a:solidFill>
                <a:srgbClr val="C00000"/>
              </a:solidFill>
            </a:rPr>
            <a:t>Notes, Warnings, and Bugs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u="none">
            <a:solidFill>
              <a:srgbClr val="00206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none">
              <a:solidFill>
                <a:srgbClr val="002060"/>
              </a:solidFill>
            </a:rPr>
            <a:t>The spreadsheet calculates the torque required to HOLD POSITION against the force of the given weight at the focus point of the lifter at every point in the lift. A servo with that amount of stall torque powering the lifter would be stalled and unable to provide any lifting motion. A reasonable servo selection would have a stall torque twice that required to hold position, allowing it to run at good speed without undue stress.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none">
              <a:solidFill>
                <a:srgbClr val="002060"/>
              </a:solidFill>
            </a:rPr>
            <a:t>It is entirely possible to enter bar lengths that make no sense from a functional mechanical standpoint. For example: if the length of the frame bar is longer than the other three bars combined, the structure could not even be assembled into a quadralateral. The graphs resulting from nonsensical bar lengths may show non-continuous lift height and off-scale or negative torque requirements.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u="none">
            <a:solidFill>
              <a:srgbClr val="00206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none">
              <a:solidFill>
                <a:srgbClr val="C00000"/>
              </a:solidFill>
            </a:rPr>
            <a:t>Excel</a:t>
          </a:r>
          <a:r>
            <a:rPr lang="en-US" sz="1200" b="1" u="none" baseline="0">
              <a:solidFill>
                <a:srgbClr val="C00000"/>
              </a:solidFill>
            </a:rPr>
            <a:t> </a:t>
          </a:r>
          <a:r>
            <a:rPr lang="en-US" sz="1200" b="1" u="none">
              <a:solidFill>
                <a:srgbClr val="C00000"/>
              </a:solidFill>
            </a:rPr>
            <a:t>Geek Note</a:t>
          </a:r>
          <a:r>
            <a:rPr lang="en-US" sz="1200" b="1" u="none">
              <a:solidFill>
                <a:srgbClr val="002060"/>
              </a:solidFill>
            </a:rPr>
            <a:t>: Excel is not a very good at drawing program. The ratio of vertical to horizontal units cannot be set to maintain a 1:1 ratio, so a rendered object may appear 'squashed' or vertically stretched. The plot of the mechanism start/end positions includes a calculation that attempts to stretch the grid into a more-or-less 1:1 ratio. If the rendered horizontal to vertical ratio isn't working for your design,</a:t>
          </a:r>
          <a:r>
            <a:rPr lang="en-US" sz="1200" b="1" u="none" baseline="0">
              <a:solidFill>
                <a:srgbClr val="002060"/>
              </a:solidFill>
            </a:rPr>
            <a:t> the</a:t>
          </a:r>
          <a:r>
            <a:rPr lang="en-US" sz="1200" b="1" u="none">
              <a:solidFill>
                <a:srgbClr val="002060"/>
              </a:solidFill>
            </a:rPr>
            <a:t> calculation may</a:t>
          </a:r>
          <a:r>
            <a:rPr lang="en-US" sz="1200" b="1" u="none" baseline="0">
              <a:solidFill>
                <a:srgbClr val="002060"/>
              </a:solidFill>
            </a:rPr>
            <a:t> be adjusted </a:t>
          </a:r>
          <a:r>
            <a:rPr lang="en-US" sz="1200" b="1" u="none">
              <a:solidFill>
                <a:srgbClr val="002060"/>
              </a:solidFill>
            </a:rPr>
            <a:t>by altering the 'Ratio' variable in the 'Formulas' tab: cell AC20.</a:t>
          </a:r>
          <a:br>
            <a:rPr lang="en-US" sz="1200" b="1" u="none">
              <a:solidFill>
                <a:srgbClr val="002060"/>
              </a:solidFill>
            </a:rPr>
          </a:br>
          <a:r>
            <a:rPr lang="en-US" sz="1200" b="1" u="none">
              <a:solidFill>
                <a:srgbClr val="002060"/>
              </a:solidFill>
            </a:rPr>
            <a:t/>
          </a:r>
          <a:br>
            <a:rPr lang="en-US" sz="1200" b="1" u="none">
              <a:solidFill>
                <a:srgbClr val="002060"/>
              </a:solidFill>
            </a:rPr>
          </a:br>
          <a:endParaRPr lang="en-US" sz="1200" u="none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10</xdr:col>
      <xdr:colOff>352425</xdr:colOff>
      <xdr:row>1</xdr:row>
      <xdr:rowOff>114300</xdr:rowOff>
    </xdr:from>
    <xdr:to>
      <xdr:col>14</xdr:col>
      <xdr:colOff>342900</xdr:colOff>
      <xdr:row>6</xdr:row>
      <xdr:rowOff>142875</xdr:rowOff>
    </xdr:to>
    <xdr:pic>
      <xdr:nvPicPr>
        <xdr:cNvPr id="702515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81700" y="276225"/>
          <a:ext cx="24288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6</xdr:row>
      <xdr:rowOff>104775</xdr:rowOff>
    </xdr:from>
    <xdr:to>
      <xdr:col>8</xdr:col>
      <xdr:colOff>495300</xdr:colOff>
      <xdr:row>13</xdr:row>
      <xdr:rowOff>0</xdr:rowOff>
    </xdr:to>
    <xdr:pic>
      <xdr:nvPicPr>
        <xdr:cNvPr id="49457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1181100"/>
          <a:ext cx="2867025" cy="1076325"/>
        </a:xfrm>
        <a:prstGeom prst="rect">
          <a:avLst/>
        </a:prstGeom>
        <a:noFill/>
        <a:ln w="9525">
          <a:solidFill>
            <a:srgbClr val="5B9BD5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13</xdr:row>
      <xdr:rowOff>66675</xdr:rowOff>
    </xdr:from>
    <xdr:to>
      <xdr:col>5</xdr:col>
      <xdr:colOff>542925</xdr:colOff>
      <xdr:row>29</xdr:row>
      <xdr:rowOff>76200</xdr:rowOff>
    </xdr:to>
    <xdr:graphicFrame macro="">
      <xdr:nvGraphicFramePr>
        <xdr:cNvPr id="4945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603886</xdr:colOff>
      <xdr:row>2</xdr:row>
      <xdr:rowOff>14392</xdr:rowOff>
    </xdr:from>
    <xdr:to>
      <xdr:col>15</xdr:col>
      <xdr:colOff>603886</xdr:colOff>
      <xdr:row>12</xdr:row>
      <xdr:rowOff>158083</xdr:rowOff>
    </xdr:to>
    <xdr:sp macro="" textlink="">
      <xdr:nvSpPr>
        <xdr:cNvPr id="8" name="TextBox 7"/>
        <xdr:cNvSpPr txBox="1"/>
      </xdr:nvSpPr>
      <xdr:spPr>
        <a:xfrm>
          <a:off x="5905501" y="441112"/>
          <a:ext cx="4373880" cy="1814408"/>
        </a:xfrm>
        <a:prstGeom prst="rect">
          <a:avLst/>
        </a:prstGeom>
        <a:solidFill>
          <a:schemeClr val="bg1"/>
        </a:solidFill>
        <a:ln w="158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sng">
              <a:solidFill>
                <a:srgbClr val="002060"/>
              </a:solidFill>
            </a:rPr>
            <a:t>Useage Notes</a:t>
          </a:r>
          <a:r>
            <a:rPr lang="en-US" sz="1200">
              <a:solidFill>
                <a:srgbClr val="002060"/>
              </a:solidFill>
            </a:rPr>
            <a:t>:  Combat_4_bar_Servo.</a:t>
          </a:r>
          <a:r>
            <a:rPr lang="en-US" sz="1200" baseline="0">
              <a:solidFill>
                <a:srgbClr val="002060"/>
              </a:solidFill>
            </a:rPr>
            <a:t>xls</a:t>
          </a:r>
          <a:r>
            <a:rPr lang="en-US" sz="1200">
              <a:solidFill>
                <a:srgbClr val="002060"/>
              </a:solidFill>
            </a:rPr>
            <a:t/>
          </a:r>
          <a:br>
            <a:rPr lang="en-US" sz="1200">
              <a:solidFill>
                <a:srgbClr val="002060"/>
              </a:solidFill>
            </a:rPr>
          </a:br>
          <a:r>
            <a:rPr lang="en-US" sz="800">
              <a:solidFill>
                <a:srgbClr val="002060"/>
              </a:solidFill>
            </a:rPr>
            <a:t> </a:t>
          </a:r>
          <a:r>
            <a:rPr lang="en-US" sz="1200">
              <a:solidFill>
                <a:srgbClr val="002060"/>
              </a:solidFill>
            </a:rPr>
            <a:t/>
          </a:r>
          <a:br>
            <a:rPr lang="en-US" sz="1200">
              <a:solidFill>
                <a:srgbClr val="002060"/>
              </a:solidFill>
            </a:rPr>
          </a:br>
          <a:r>
            <a:rPr lang="en-US" sz="1200">
              <a:solidFill>
                <a:srgbClr val="002060"/>
              </a:solidFill>
            </a:rPr>
            <a:t>Enter length values for the 4-bar mechanism as shown in Figure 1 into the Element Table.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 note on length and force units in the yellow box next to the table.</a:t>
          </a:r>
          <a:endParaRPr lang="en-US" sz="1200">
            <a:effectLst/>
          </a:endParaRPr>
        </a:p>
        <a:p>
          <a:r>
            <a:rPr lang="en-US" sz="800">
              <a:solidFill>
                <a:srgbClr val="002060"/>
              </a:solidFill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The start and end crank angles </a:t>
          </a:r>
          <a:r>
            <a:rPr lang="el-GR" sz="1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Ω</a:t>
          </a:r>
          <a:r>
            <a:rPr lang="en-US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are restricted</a:t>
          </a:r>
          <a:r>
            <a:rPr lang="en-US" sz="12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to                                      </a:t>
          </a:r>
          <a:r>
            <a:rPr lang="en-US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a 0 -180 degrees deviation from the 'Frame' bar.</a:t>
          </a:r>
          <a:r>
            <a:rPr lang="en-US" sz="1200" baseline="0">
              <a:solidFill>
                <a:srgbClr val="002060"/>
              </a:solidFill>
            </a:rPr>
            <a:t> </a:t>
          </a:r>
        </a:p>
      </xdr:txBody>
    </xdr:sp>
    <xdr:clientData/>
  </xdr:twoCellAnchor>
  <xdr:twoCellAnchor>
    <xdr:from>
      <xdr:col>4</xdr:col>
      <xdr:colOff>66464</xdr:colOff>
      <xdr:row>2</xdr:row>
      <xdr:rowOff>1</xdr:rowOff>
    </xdr:from>
    <xdr:to>
      <xdr:col>8</xdr:col>
      <xdr:colOff>489628</xdr:colOff>
      <xdr:row>6</xdr:row>
      <xdr:rowOff>68581</xdr:rowOff>
    </xdr:to>
    <xdr:sp macro="" textlink="">
      <xdr:nvSpPr>
        <xdr:cNvPr id="2" name="TextBox 1"/>
        <xdr:cNvSpPr txBox="1"/>
      </xdr:nvSpPr>
      <xdr:spPr>
        <a:xfrm>
          <a:off x="2855384" y="419101"/>
          <a:ext cx="2935816" cy="716280"/>
        </a:xfrm>
        <a:prstGeom prst="rect">
          <a:avLst/>
        </a:prstGeom>
        <a:solidFill>
          <a:srgbClr val="FFFFCC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rgbClr val="002060"/>
              </a:solidFill>
            </a:rPr>
            <a:t>Units for length and are your choice.</a:t>
          </a:r>
          <a:br>
            <a:rPr lang="en-US" sz="1100" b="1">
              <a:solidFill>
                <a:srgbClr val="002060"/>
              </a:solidFill>
            </a:rPr>
          </a:br>
          <a:r>
            <a:rPr lang="en-US" sz="1100" b="1">
              <a:solidFill>
                <a:srgbClr val="002060"/>
              </a:solidFill>
            </a:rPr>
            <a:t>Torque will be in units</a:t>
          </a:r>
          <a:r>
            <a:rPr lang="en-US" sz="1100" b="1" baseline="0">
              <a:solidFill>
                <a:srgbClr val="002060"/>
              </a:solidFill>
            </a:rPr>
            <a:t> of 'force - length'.</a:t>
          </a:r>
        </a:p>
        <a:p>
          <a:pPr algn="ctr"/>
          <a:r>
            <a:rPr lang="en-US" sz="1100" b="1">
              <a:solidFill>
                <a:srgbClr val="002060"/>
              </a:solidFill>
            </a:rPr>
            <a:t>Enter numbers in </a:t>
          </a:r>
          <a:r>
            <a:rPr lang="en-US" sz="1100" b="1">
              <a:solidFill>
                <a:srgbClr val="00B050"/>
              </a:solidFill>
            </a:rPr>
            <a:t>BOLD green </a:t>
          </a:r>
          <a:r>
            <a:rPr lang="en-US" sz="1100" b="1">
              <a:solidFill>
                <a:sysClr val="windowText" lastClr="000000"/>
              </a:solidFill>
            </a:rPr>
            <a:t>cells</a:t>
          </a:r>
          <a:r>
            <a:rPr lang="en-US" sz="1100" b="1">
              <a:solidFill>
                <a:srgbClr val="002060"/>
              </a:solidFill>
            </a:rPr>
            <a:t>.</a:t>
          </a:r>
        </a:p>
      </xdr:txBody>
    </xdr:sp>
    <xdr:clientData/>
  </xdr:twoCellAnchor>
  <xdr:twoCellAnchor>
    <xdr:from>
      <xdr:col>1</xdr:col>
      <xdr:colOff>10582</xdr:colOff>
      <xdr:row>0</xdr:row>
      <xdr:rowOff>53340</xdr:rowOff>
    </xdr:from>
    <xdr:to>
      <xdr:col>15</xdr:col>
      <xdr:colOff>590546</xdr:colOff>
      <xdr:row>1</xdr:row>
      <xdr:rowOff>106680</xdr:rowOff>
    </xdr:to>
    <xdr:sp macro="" textlink="">
      <xdr:nvSpPr>
        <xdr:cNvPr id="5" name="TextBox 4"/>
        <xdr:cNvSpPr txBox="1"/>
      </xdr:nvSpPr>
      <xdr:spPr>
        <a:xfrm>
          <a:off x="361102" y="60960"/>
          <a:ext cx="9903038" cy="3048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Combat</a:t>
          </a:r>
          <a:r>
            <a:rPr lang="en-US" sz="1200" b="1" baseline="0">
              <a:solidFill>
                <a:schemeClr val="bg1"/>
              </a:solidFill>
            </a:rPr>
            <a:t>_4_bar_servo.xls</a:t>
          </a:r>
          <a:r>
            <a:rPr lang="en-US" sz="1100" b="1" baseline="0">
              <a:solidFill>
                <a:schemeClr val="bg1"/>
              </a:solidFill>
            </a:rPr>
            <a:t> - </a:t>
          </a:r>
          <a:r>
            <a:rPr lang="en-US" sz="1000" baseline="0">
              <a:solidFill>
                <a:schemeClr val="bg1"/>
              </a:solidFill>
            </a:rPr>
            <a:t>Servo powered 4-bar combat robot lifter design aid. By Mark Joerger from a design tool by Adam Wrigley. Calculation engine by Alex Slocum [modified]</a:t>
          </a:r>
          <a:endParaRPr 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483870</xdr:colOff>
      <xdr:row>6</xdr:row>
      <xdr:rowOff>116204</xdr:rowOff>
    </xdr:from>
    <xdr:to>
      <xdr:col>8</xdr:col>
      <xdr:colOff>452345</xdr:colOff>
      <xdr:row>7</xdr:row>
      <xdr:rowOff>123825</xdr:rowOff>
    </xdr:to>
    <xdr:sp macro="" textlink="">
      <xdr:nvSpPr>
        <xdr:cNvPr id="4" name="TextBox 3"/>
        <xdr:cNvSpPr txBox="1"/>
      </xdr:nvSpPr>
      <xdr:spPr>
        <a:xfrm>
          <a:off x="4419600" y="1192529"/>
          <a:ext cx="1189551" cy="16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Figure 1 -  Elements</a:t>
          </a:r>
        </a:p>
      </xdr:txBody>
    </xdr:sp>
    <xdr:clientData/>
  </xdr:twoCellAnchor>
  <xdr:twoCellAnchor>
    <xdr:from>
      <xdr:col>6</xdr:col>
      <xdr:colOff>19050</xdr:colOff>
      <xdr:row>13</xdr:row>
      <xdr:rowOff>66675</xdr:rowOff>
    </xdr:from>
    <xdr:to>
      <xdr:col>15</xdr:col>
      <xdr:colOff>600075</xdr:colOff>
      <xdr:row>29</xdr:row>
      <xdr:rowOff>76200</xdr:rowOff>
    </xdr:to>
    <xdr:graphicFrame macro="">
      <xdr:nvGraphicFramePr>
        <xdr:cNvPr id="4945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285750</xdr:colOff>
      <xdr:row>7</xdr:row>
      <xdr:rowOff>133350</xdr:rowOff>
    </xdr:from>
    <xdr:to>
      <xdr:col>15</xdr:col>
      <xdr:colOff>390525</xdr:colOff>
      <xdr:row>11</xdr:row>
      <xdr:rowOff>57150</xdr:rowOff>
    </xdr:to>
    <xdr:pic>
      <xdr:nvPicPr>
        <xdr:cNvPr id="494584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096375" y="1371600"/>
          <a:ext cx="7143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29</xdr:row>
      <xdr:rowOff>104775</xdr:rowOff>
    </xdr:from>
    <xdr:to>
      <xdr:col>5</xdr:col>
      <xdr:colOff>95250</xdr:colOff>
      <xdr:row>30</xdr:row>
      <xdr:rowOff>142875</xdr:rowOff>
    </xdr:to>
    <xdr:sp macro="" textlink="">
      <xdr:nvSpPr>
        <xdr:cNvPr id="10" name="TextBox 9">
          <a:hlinkClick xmlns:r="http://schemas.openxmlformats.org/officeDocument/2006/relationships" r:id="rId5"/>
        </xdr:cNvPr>
        <xdr:cNvSpPr txBox="1"/>
      </xdr:nvSpPr>
      <xdr:spPr>
        <a:xfrm>
          <a:off x="790575" y="4895850"/>
          <a:ext cx="2628900" cy="190500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u="sng">
              <a:solidFill>
                <a:srgbClr val="002060"/>
              </a:solidFill>
              <a:latin typeface="+mn-lt"/>
              <a:ea typeface="+mn-ea"/>
              <a:cs typeface="+mn-cs"/>
            </a:rPr>
            <a:t>Combat Robot Design Tools from Team Run Amok</a:t>
          </a:r>
          <a:endParaRPr lang="en-US" sz="900">
            <a:solidFill>
              <a:srgbClr val="002060"/>
            </a:solidFill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0.11956</cdr:x>
      <cdr:y>0.10096</cdr:y>
    </cdr:from>
    <cdr:to>
      <cdr:x>0.39111</cdr:x>
      <cdr:y>0.22542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2482" y="252458"/>
          <a:ext cx="959615" cy="3146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25000"/>
              <a:lumOff val="75000"/>
            </a:schemeClr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rgbClr val="C00000"/>
              </a:solidFill>
            </a:rPr>
            <a:t>SERVO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57150</xdr:rowOff>
    </xdr:from>
    <xdr:to>
      <xdr:col>5</xdr:col>
      <xdr:colOff>238125</xdr:colOff>
      <xdr:row>15</xdr:row>
      <xdr:rowOff>38100</xdr:rowOff>
    </xdr:to>
    <xdr:pic>
      <xdr:nvPicPr>
        <xdr:cNvPr id="760864" name="Picture 46" descr="4 bar instant cen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19075"/>
          <a:ext cx="3200400" cy="2247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1</xdr:row>
      <xdr:rowOff>66675</xdr:rowOff>
    </xdr:from>
    <xdr:to>
      <xdr:col>9</xdr:col>
      <xdr:colOff>542925</xdr:colOff>
      <xdr:row>15</xdr:row>
      <xdr:rowOff>38100</xdr:rowOff>
    </xdr:to>
    <xdr:pic>
      <xdr:nvPicPr>
        <xdr:cNvPr id="760865" name="Picture 47" descr="4 bar force calculation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228600"/>
          <a:ext cx="2628900" cy="2238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10</xdr:col>
      <xdr:colOff>28575</xdr:colOff>
      <xdr:row>23</xdr:row>
      <xdr:rowOff>142875</xdr:rowOff>
    </xdr:from>
    <xdr:to>
      <xdr:col>15</xdr:col>
      <xdr:colOff>0</xdr:colOff>
      <xdr:row>37</xdr:row>
      <xdr:rowOff>95250</xdr:rowOff>
    </xdr:to>
    <xdr:pic>
      <xdr:nvPicPr>
        <xdr:cNvPr id="760866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24575" y="3867150"/>
          <a:ext cx="3733800" cy="2219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16</xdr:row>
      <xdr:rowOff>0</xdr:rowOff>
    </xdr:from>
    <xdr:to>
      <xdr:col>9</xdr:col>
      <xdr:colOff>523875</xdr:colOff>
      <xdr:row>36</xdr:row>
      <xdr:rowOff>19050</xdr:rowOff>
    </xdr:to>
    <xdr:pic>
      <xdr:nvPicPr>
        <xdr:cNvPr id="760867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2590800"/>
          <a:ext cx="5915025" cy="3257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bat_4-bar_V1-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in"/>
      <sheetName val="Data"/>
      <sheetName val="Formulas"/>
    </sheetNames>
    <sheetDataSet>
      <sheetData sheetId="0"/>
      <sheetData sheetId="1">
        <row r="4">
          <cell r="D4">
            <v>5.7</v>
          </cell>
        </row>
        <row r="5">
          <cell r="D5">
            <v>2.1</v>
          </cell>
        </row>
        <row r="6">
          <cell r="D6">
            <v>4.5</v>
          </cell>
        </row>
        <row r="7">
          <cell r="D7">
            <v>3.5</v>
          </cell>
        </row>
        <row r="9">
          <cell r="D9">
            <v>7.9</v>
          </cell>
        </row>
        <row r="10">
          <cell r="D10">
            <v>-1.6</v>
          </cell>
        </row>
        <row r="11">
          <cell r="D11">
            <v>1</v>
          </cell>
        </row>
        <row r="14">
          <cell r="D14">
            <v>48</v>
          </cell>
        </row>
      </sheetData>
      <sheetData sheetId="2">
        <row r="1">
          <cell r="C1">
            <v>2.2685789617422302E-2</v>
          </cell>
        </row>
        <row r="2">
          <cell r="C2">
            <v>9.9999999999999995E-7</v>
          </cell>
        </row>
      </sheetData>
      <sheetData sheetId="3">
        <row r="3">
          <cell r="L3">
            <v>10</v>
          </cell>
          <cell r="AF3">
            <v>140</v>
          </cell>
        </row>
        <row r="20">
          <cell r="Z20">
            <v>47.270713020453385</v>
          </cell>
        </row>
        <row r="21">
          <cell r="Z21">
            <v>8.3354478306770652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showGridLines="0" showRowColHeaders="0" tabSelected="1" workbookViewId="0">
      <selection activeCell="P7" sqref="P7"/>
    </sheetView>
  </sheetViews>
  <sheetFormatPr defaultRowHeight="12.75"/>
  <cols>
    <col min="1" max="1" width="2.140625" style="85" customWidth="1"/>
    <col min="2" max="16384" width="9.140625" style="85"/>
  </cols>
  <sheetData/>
  <sheetProtection sheet="1" objects="1" scenarios="1" selectLockedCells="1"/>
  <printOptions horizontalCentered="1" verticalCentered="1"/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I197"/>
  <sheetViews>
    <sheetView showGridLines="0" showRowColHeaders="0" zoomScaleNormal="100" workbookViewId="0">
      <selection activeCell="D4" sqref="D4"/>
    </sheetView>
  </sheetViews>
  <sheetFormatPr defaultRowHeight="11.25"/>
  <cols>
    <col min="1" max="1" width="5.140625" style="4" customWidth="1"/>
    <col min="2" max="2" width="3.42578125" style="4" customWidth="1"/>
    <col min="3" max="3" width="23" style="1" customWidth="1"/>
    <col min="4" max="8" width="9.140625" style="1" customWidth="1"/>
    <col min="9" max="9" width="9.140625" style="1"/>
    <col min="10" max="11" width="9.140625" style="1" customWidth="1"/>
    <col min="12" max="14" width="9.140625" style="1"/>
    <col min="15" max="15" width="9.140625" style="2"/>
    <col min="16" max="17" width="9.140625" style="1"/>
    <col min="18" max="20" width="9.140625" style="2"/>
    <col min="21" max="21" width="9.140625" style="3"/>
    <col min="22" max="22" width="9.140625" style="3" customWidth="1"/>
    <col min="23" max="40" width="9.140625" style="4"/>
    <col min="41" max="45" width="9.140625" style="3"/>
    <col min="46" max="16384" width="9.140625" style="4"/>
  </cols>
  <sheetData>
    <row r="1" spans="2:45" ht="20.45" customHeight="1"/>
    <row r="2" spans="2:45" ht="12.75" customHeight="1">
      <c r="O2" s="1"/>
      <c r="Q2" s="3"/>
      <c r="R2" s="1"/>
      <c r="S2" s="1"/>
      <c r="T2" s="1"/>
      <c r="U2" s="1"/>
      <c r="V2" s="4"/>
      <c r="AK2" s="3"/>
      <c r="AL2" s="3"/>
      <c r="AM2" s="3"/>
      <c r="AN2" s="3"/>
      <c r="AP2" s="4"/>
      <c r="AQ2" s="4"/>
      <c r="AR2" s="4"/>
      <c r="AS2" s="4"/>
    </row>
    <row r="3" spans="2:45" ht="12.75" customHeight="1" thickBot="1">
      <c r="B3" s="96" t="s">
        <v>51</v>
      </c>
      <c r="C3" s="97"/>
      <c r="D3" s="73" t="s">
        <v>46</v>
      </c>
      <c r="O3" s="1"/>
      <c r="Q3" s="3"/>
      <c r="R3" s="1"/>
      <c r="S3" s="1"/>
      <c r="T3" s="1"/>
      <c r="U3" s="1"/>
      <c r="V3" s="4"/>
      <c r="AK3" s="3"/>
      <c r="AL3" s="3"/>
      <c r="AM3" s="3"/>
      <c r="AN3" s="3"/>
      <c r="AP3" s="4"/>
      <c r="AQ3" s="4"/>
      <c r="AR3" s="4"/>
      <c r="AS3" s="4"/>
    </row>
    <row r="4" spans="2:45" ht="12.75" customHeight="1">
      <c r="B4" s="98" t="s">
        <v>47</v>
      </c>
      <c r="C4" s="74" t="s">
        <v>74</v>
      </c>
      <c r="D4" s="54">
        <v>1</v>
      </c>
      <c r="O4" s="1"/>
      <c r="Q4" s="3"/>
      <c r="R4" s="1"/>
      <c r="S4" s="1"/>
      <c r="T4" s="1"/>
      <c r="U4" s="1"/>
      <c r="V4" s="4"/>
      <c r="AK4" s="3"/>
      <c r="AL4" s="3"/>
      <c r="AM4" s="3"/>
      <c r="AN4" s="3"/>
      <c r="AP4" s="4"/>
      <c r="AQ4" s="4"/>
      <c r="AR4" s="4"/>
      <c r="AS4" s="4"/>
    </row>
    <row r="5" spans="2:45" ht="13.5" customHeight="1">
      <c r="B5" s="99"/>
      <c r="C5" s="74" t="s">
        <v>81</v>
      </c>
      <c r="D5" s="55">
        <v>0.33</v>
      </c>
      <c r="O5" s="1"/>
      <c r="Q5" s="3"/>
      <c r="R5" s="1"/>
      <c r="S5" s="1"/>
      <c r="T5" s="1"/>
      <c r="U5" s="1"/>
      <c r="V5" s="4"/>
      <c r="AK5" s="3"/>
      <c r="AL5" s="3"/>
      <c r="AM5" s="3"/>
      <c r="AN5" s="3"/>
      <c r="AP5" s="4"/>
      <c r="AQ5" s="4"/>
      <c r="AR5" s="4"/>
      <c r="AS5" s="4"/>
    </row>
    <row r="6" spans="2:45" ht="12.75" customHeight="1">
      <c r="B6" s="99"/>
      <c r="C6" s="74" t="s">
        <v>75</v>
      </c>
      <c r="D6" s="55">
        <v>1.5</v>
      </c>
      <c r="E6" s="15"/>
      <c r="F6" s="15"/>
      <c r="G6" s="15"/>
      <c r="O6" s="1"/>
      <c r="R6" s="1"/>
      <c r="S6" s="1"/>
      <c r="T6" s="1"/>
    </row>
    <row r="7" spans="2:45" ht="12.75" customHeight="1">
      <c r="B7" s="99"/>
      <c r="C7" s="74" t="s">
        <v>59</v>
      </c>
      <c r="D7" s="55">
        <v>0.87</v>
      </c>
      <c r="E7" s="51"/>
      <c r="F7" s="52"/>
      <c r="G7" s="15"/>
      <c r="H7" s="15"/>
      <c r="I7" s="15"/>
      <c r="J7" s="15"/>
      <c r="K7" s="52"/>
      <c r="L7" s="52"/>
      <c r="O7" s="1"/>
      <c r="R7" s="1"/>
      <c r="S7"/>
      <c r="T7" s="1"/>
    </row>
    <row r="8" spans="2:45" ht="12.75" customHeight="1">
      <c r="B8" s="99"/>
      <c r="C8" s="102" t="str">
        <f>"No-Bind 'D' lengths: "&amp;IF(a&gt;b, MAX(ABS(a+b-cc),ABS(cc+b-a)), MAX(ABS(a+b-cc),ABS(b-cc-a)))&amp;" to "&amp;IF(a&gt;b, MIN(ABS(a+b+cc),ABS(cc+a-b)), ABS(b+cc-a))</f>
        <v>No-Bind 'D' lengths: 0.83 to 2.17</v>
      </c>
      <c r="D8" s="103"/>
      <c r="E8" s="15"/>
      <c r="F8" s="15"/>
      <c r="G8" s="15"/>
      <c r="H8" s="5"/>
      <c r="K8" s="4"/>
      <c r="O8" s="1"/>
      <c r="R8" s="1"/>
      <c r="S8" s="1"/>
      <c r="T8" s="1"/>
    </row>
    <row r="9" spans="2:45" ht="13.9" customHeight="1">
      <c r="B9" s="99"/>
      <c r="C9" s="74" t="s">
        <v>77</v>
      </c>
      <c r="D9" s="56">
        <v>0.63</v>
      </c>
      <c r="E9" s="15"/>
      <c r="F9" s="15"/>
      <c r="G9" s="15"/>
      <c r="H9" s="5"/>
      <c r="K9" s="4"/>
      <c r="O9" s="1"/>
      <c r="R9" s="1"/>
      <c r="S9" s="1"/>
      <c r="T9" s="1"/>
    </row>
    <row r="10" spans="2:45" ht="13.9" customHeight="1" thickBot="1">
      <c r="B10" s="100"/>
      <c r="C10" s="76" t="s">
        <v>79</v>
      </c>
      <c r="D10" s="77">
        <v>0.47</v>
      </c>
      <c r="E10" s="4"/>
      <c r="F10" s="4"/>
      <c r="G10" s="4"/>
      <c r="H10" s="4"/>
      <c r="K10" s="4"/>
      <c r="O10" s="1"/>
      <c r="R10" s="1"/>
      <c r="S10" s="1"/>
      <c r="T10" s="1"/>
    </row>
    <row r="11" spans="2:45" ht="13.9" customHeight="1">
      <c r="B11" s="94" t="s">
        <v>52</v>
      </c>
      <c r="C11" s="78" t="s">
        <v>70</v>
      </c>
      <c r="D11" s="57">
        <v>40</v>
      </c>
      <c r="E11" s="15"/>
      <c r="F11" s="15"/>
      <c r="G11" s="15"/>
      <c r="H11" s="15"/>
      <c r="K11" s="4"/>
      <c r="O11" s="1"/>
      <c r="R11" s="1"/>
      <c r="S11" s="1"/>
      <c r="T11" s="1"/>
    </row>
    <row r="12" spans="2:45" ht="13.9" customHeight="1" thickBot="1">
      <c r="B12" s="95"/>
      <c r="C12" s="80" t="s">
        <v>71</v>
      </c>
      <c r="D12" s="58">
        <v>160</v>
      </c>
      <c r="E12" s="17"/>
      <c r="F12" s="4"/>
      <c r="G12" s="4"/>
      <c r="H12" s="4"/>
      <c r="K12" s="4"/>
      <c r="O12" s="1"/>
      <c r="R12" s="1"/>
      <c r="S12" s="1"/>
      <c r="T12" s="1"/>
    </row>
    <row r="13" spans="2:45" ht="13.9" customHeight="1" thickBot="1">
      <c r="B13" s="72" t="s">
        <v>48</v>
      </c>
      <c r="C13" s="75" t="s">
        <v>72</v>
      </c>
      <c r="D13" s="79">
        <v>16</v>
      </c>
      <c r="E13" s="17"/>
      <c r="F13" s="4"/>
      <c r="G13" s="4"/>
      <c r="H13" s="4"/>
      <c r="K13" s="4"/>
      <c r="O13" s="1"/>
      <c r="R13" s="1"/>
      <c r="S13" s="1"/>
      <c r="T13" s="1"/>
    </row>
    <row r="14" spans="2:45" ht="13.9" customHeight="1">
      <c r="E14" s="17"/>
      <c r="F14" s="4"/>
      <c r="G14" s="4"/>
      <c r="H14" s="4"/>
      <c r="K14" s="4"/>
      <c r="O14" s="1"/>
      <c r="R14" s="1"/>
      <c r="S14" s="1"/>
      <c r="T14" s="1"/>
    </row>
    <row r="15" spans="2:45" ht="14.45" customHeight="1">
      <c r="E15" s="17"/>
      <c r="F15" s="4"/>
      <c r="G15" s="4"/>
      <c r="H15" s="4"/>
      <c r="K15" s="4"/>
      <c r="L15" s="4"/>
      <c r="O15" s="1"/>
      <c r="R15" s="60"/>
      <c r="S15" s="1"/>
      <c r="T15" s="1"/>
    </row>
    <row r="16" spans="2:45" ht="13.9" customHeight="1">
      <c r="E16" s="17"/>
      <c r="F16" s="4"/>
      <c r="G16" s="4"/>
      <c r="H16" s="4"/>
      <c r="K16" s="4"/>
      <c r="L16" s="4"/>
      <c r="O16" s="1"/>
      <c r="R16" s="1"/>
      <c r="S16" s="1"/>
      <c r="T16" s="1"/>
    </row>
    <row r="17" spans="2:45" ht="13.9" customHeight="1">
      <c r="E17" s="17"/>
      <c r="F17" s="4"/>
      <c r="G17" s="4"/>
      <c r="H17" s="4"/>
      <c r="O17" s="1"/>
      <c r="R17" s="1"/>
      <c r="S17" s="1"/>
      <c r="T17" s="1"/>
    </row>
    <row r="18" spans="2:45" ht="12.75">
      <c r="C18" s="4"/>
      <c r="D18" s="4"/>
      <c r="E18" s="17"/>
      <c r="F18" s="4"/>
      <c r="G18" s="4"/>
      <c r="H18" s="4"/>
    </row>
    <row r="19" spans="2:45" ht="12.6" customHeight="1">
      <c r="B19" s="5"/>
      <c r="C19" s="5"/>
      <c r="D19" s="5"/>
      <c r="E19" s="5"/>
      <c r="F19" s="5"/>
      <c r="G19" s="5"/>
      <c r="N19" s="2"/>
      <c r="O19" s="1"/>
      <c r="Q19" s="2"/>
      <c r="T19" s="3"/>
      <c r="V19" s="4"/>
      <c r="AN19" s="3"/>
      <c r="AS19" s="4"/>
    </row>
    <row r="20" spans="2:45" ht="12.6" customHeight="1">
      <c r="B20" s="5"/>
      <c r="C20" s="5"/>
      <c r="D20" s="5"/>
      <c r="E20" s="5"/>
      <c r="F20" s="5"/>
      <c r="G20" s="5"/>
      <c r="N20" s="2"/>
      <c r="O20" s="1"/>
      <c r="Q20" s="2"/>
      <c r="T20" s="3"/>
      <c r="V20" s="4"/>
      <c r="AN20" s="3"/>
      <c r="AS20" s="4"/>
    </row>
    <row r="21" spans="2:45" ht="12.6" customHeight="1">
      <c r="B21" s="5"/>
      <c r="C21" s="5"/>
      <c r="D21" s="5"/>
      <c r="E21" s="5"/>
      <c r="F21" s="5"/>
      <c r="G21" s="5"/>
      <c r="N21" s="2"/>
      <c r="O21" s="1"/>
      <c r="Q21" s="2"/>
      <c r="T21" s="3"/>
      <c r="V21" s="4"/>
      <c r="AN21" s="3"/>
      <c r="AS21" s="4"/>
    </row>
    <row r="22" spans="2:45" ht="12.6" customHeight="1">
      <c r="B22" s="5"/>
      <c r="C22" s="5"/>
      <c r="D22" s="5"/>
      <c r="E22" s="5"/>
      <c r="F22" s="5"/>
      <c r="G22" s="5"/>
      <c r="N22" s="2"/>
      <c r="O22" s="1"/>
      <c r="Q22" s="2"/>
      <c r="T22" s="3"/>
      <c r="V22" s="4"/>
      <c r="AN22" s="3"/>
      <c r="AS22" s="4"/>
    </row>
    <row r="23" spans="2:45" ht="12.6" customHeight="1">
      <c r="B23" s="5"/>
      <c r="C23" s="5"/>
      <c r="D23" s="5"/>
      <c r="E23" s="5"/>
      <c r="F23" s="5"/>
      <c r="G23" s="5"/>
      <c r="N23" s="2"/>
      <c r="O23" s="1"/>
      <c r="Q23" s="2"/>
      <c r="T23" s="3"/>
      <c r="V23" s="4"/>
      <c r="AN23" s="3"/>
      <c r="AS23" s="4"/>
    </row>
    <row r="24" spans="2:45" ht="12.6" customHeight="1">
      <c r="B24" s="1"/>
      <c r="G24" s="15"/>
      <c r="H24" s="7"/>
      <c r="I24" s="7"/>
      <c r="J24" s="7"/>
      <c r="K24" s="7"/>
      <c r="N24" s="2"/>
      <c r="O24" s="1"/>
      <c r="R24" s="1"/>
      <c r="S24" s="1"/>
      <c r="T24" s="1"/>
      <c r="V24" s="4"/>
      <c r="AN24" s="3"/>
      <c r="AS24" s="4"/>
    </row>
    <row r="25" spans="2:45" ht="12.6" customHeight="1">
      <c r="B25" s="1"/>
      <c r="G25" s="17"/>
      <c r="H25" s="7"/>
      <c r="I25" s="7"/>
      <c r="K25" s="7"/>
      <c r="N25" s="2"/>
      <c r="O25" s="1"/>
      <c r="R25" s="1"/>
      <c r="S25" s="1"/>
      <c r="T25" s="1"/>
      <c r="V25" s="4"/>
      <c r="AN25" s="3"/>
      <c r="AS25" s="4"/>
    </row>
    <row r="26" spans="2:45" ht="12.6" customHeight="1">
      <c r="B26" s="1"/>
      <c r="G26" s="17"/>
      <c r="H26" s="7"/>
      <c r="I26" s="7"/>
      <c r="K26" s="7"/>
      <c r="N26" s="2"/>
      <c r="O26" s="1"/>
      <c r="R26" s="1"/>
      <c r="S26" s="1"/>
      <c r="T26" s="1"/>
      <c r="V26" s="4"/>
      <c r="AN26" s="3"/>
      <c r="AS26" s="4"/>
    </row>
    <row r="27" spans="2:45" ht="12.6" customHeight="1">
      <c r="B27" s="1"/>
      <c r="G27" s="17"/>
      <c r="H27" s="7"/>
      <c r="I27" s="7"/>
      <c r="K27" s="7"/>
      <c r="N27" s="2"/>
      <c r="O27" s="1"/>
      <c r="R27" s="1"/>
      <c r="S27" s="1"/>
      <c r="T27" s="1"/>
      <c r="V27" s="4"/>
      <c r="AN27" s="3"/>
      <c r="AS27" s="4"/>
    </row>
    <row r="28" spans="2:45" ht="12.6" customHeight="1">
      <c r="B28" s="1"/>
      <c r="G28" s="17"/>
      <c r="H28" s="7"/>
      <c r="I28" s="7"/>
      <c r="K28" s="7"/>
      <c r="N28" s="2"/>
      <c r="O28" s="1"/>
      <c r="R28" s="1"/>
      <c r="S28" s="1"/>
      <c r="T28" s="1"/>
      <c r="V28" s="4"/>
      <c r="AN28" s="3"/>
      <c r="AS28" s="4"/>
    </row>
    <row r="29" spans="2:45" ht="12.6" customHeight="1">
      <c r="B29" s="1"/>
      <c r="G29" s="17"/>
      <c r="H29" s="7"/>
      <c r="I29" s="7"/>
      <c r="K29" s="7"/>
      <c r="N29" s="2"/>
      <c r="O29" s="1"/>
      <c r="Q29" s="2"/>
      <c r="S29" s="1"/>
      <c r="T29" s="3"/>
      <c r="V29" s="4"/>
      <c r="AN29" s="3"/>
      <c r="AS29" s="4"/>
    </row>
    <row r="30" spans="2:45" ht="12.6" customHeight="1">
      <c r="B30" s="1"/>
      <c r="G30" s="17"/>
      <c r="H30" s="7"/>
      <c r="I30" s="7"/>
      <c r="K30" s="7"/>
      <c r="N30" s="2"/>
      <c r="O30" s="1"/>
      <c r="Q30" s="2"/>
      <c r="S30" s="1"/>
      <c r="T30" s="3"/>
      <c r="V30" s="4"/>
      <c r="AN30" s="3"/>
      <c r="AS30" s="4"/>
    </row>
    <row r="31" spans="2:45" ht="12.6" customHeight="1">
      <c r="B31" s="1"/>
      <c r="C31" s="101"/>
      <c r="D31" s="101"/>
      <c r="E31" s="101"/>
      <c r="F31" s="101"/>
      <c r="G31" s="92"/>
      <c r="H31" s="7"/>
      <c r="I31" s="7"/>
      <c r="K31" s="7"/>
      <c r="N31" s="2"/>
      <c r="O31" s="1"/>
      <c r="Q31" s="2"/>
      <c r="S31" s="1"/>
      <c r="T31" s="3"/>
      <c r="V31" s="4"/>
      <c r="AN31" s="3"/>
      <c r="AS31" s="4"/>
    </row>
    <row r="32" spans="2:45" ht="12.6" customHeight="1">
      <c r="B32" s="1"/>
      <c r="F32" s="93"/>
      <c r="G32" s="17"/>
      <c r="H32" s="7"/>
      <c r="I32" s="7"/>
      <c r="K32" s="7"/>
      <c r="N32" s="2"/>
      <c r="O32" s="1"/>
      <c r="Q32" s="2"/>
      <c r="S32" s="1"/>
      <c r="T32" s="3"/>
      <c r="V32" s="4"/>
      <c r="AN32" s="3"/>
      <c r="AS32" s="4"/>
    </row>
    <row r="33" spans="2:61" ht="12.6" customHeight="1">
      <c r="B33" s="1"/>
      <c r="G33" s="7"/>
      <c r="H33" s="7"/>
      <c r="I33" s="7"/>
      <c r="J33" s="7"/>
      <c r="K33" s="7"/>
      <c r="N33" s="2"/>
      <c r="O33" s="1"/>
      <c r="Q33" s="2"/>
      <c r="S33" s="1"/>
      <c r="T33" s="3"/>
      <c r="V33" s="4"/>
      <c r="AN33" s="3"/>
      <c r="AS33" s="4"/>
    </row>
    <row r="34" spans="2:61" ht="12.6" customHeight="1">
      <c r="B34" s="1"/>
      <c r="F34" s="93"/>
      <c r="G34" s="17"/>
      <c r="H34" s="7"/>
      <c r="I34" s="7"/>
      <c r="J34" s="7"/>
      <c r="K34" s="7"/>
      <c r="N34" s="2"/>
      <c r="O34" s="1"/>
      <c r="Q34" s="2"/>
      <c r="S34" s="1"/>
      <c r="T34" s="3"/>
      <c r="V34" s="4"/>
      <c r="AN34" s="3"/>
      <c r="AS34" s="4"/>
    </row>
    <row r="35" spans="2:61" ht="12.6" customHeight="1">
      <c r="B35" s="1"/>
      <c r="G35" s="39">
        <f>IF(a&gt;b, MAX(ABS(a+b-cc),ABS(cc+b-a)), MAX(ABS(a+b-cc),ABS(b-cc-a)))</f>
        <v>0.83000000000000007</v>
      </c>
      <c r="H35" s="40">
        <f>IF(a&gt;b, MIN(ABS(a+b+cc),ABS(cc+a-b)), ABS(b+cc-a))</f>
        <v>2.17</v>
      </c>
      <c r="I35" s="7"/>
      <c r="J35" s="7"/>
      <c r="K35" s="7"/>
      <c r="N35" s="2"/>
      <c r="O35" s="1"/>
      <c r="Q35" s="2"/>
      <c r="S35" s="1"/>
      <c r="T35" s="3"/>
      <c r="V35" s="4"/>
      <c r="AN35" s="3"/>
      <c r="AS35" s="4"/>
    </row>
    <row r="36" spans="2:61" ht="12.6" customHeight="1">
      <c r="B36" s="1"/>
      <c r="G36" s="17"/>
      <c r="H36" s="17"/>
      <c r="I36" s="7"/>
      <c r="J36" s="7"/>
      <c r="K36" s="7"/>
      <c r="N36" s="2"/>
      <c r="O36" s="1"/>
      <c r="Q36" s="2"/>
      <c r="T36" s="3"/>
      <c r="V36" s="4"/>
      <c r="AN36" s="3"/>
      <c r="AS36" s="4"/>
    </row>
    <row r="37" spans="2:61" ht="12.6" customHeight="1">
      <c r="B37" s="6"/>
      <c r="C37" s="6"/>
      <c r="D37" s="6"/>
      <c r="E37" s="6"/>
      <c r="F37" s="6"/>
      <c r="G37" s="6"/>
      <c r="H37" s="6"/>
      <c r="I37" s="6"/>
      <c r="J37" s="7"/>
      <c r="K37" s="7"/>
      <c r="L37" s="7"/>
    </row>
    <row r="38" spans="2:61" ht="12.6" customHeight="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61" ht="12.6" customHeight="1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Y39" s="7"/>
      <c r="Z39" s="7"/>
      <c r="AA39" s="7"/>
      <c r="AB39" s="7"/>
      <c r="AC39" s="1"/>
      <c r="AD39" s="1"/>
      <c r="AE39" s="2"/>
      <c r="AF39" s="1"/>
      <c r="AG39" s="1"/>
      <c r="AH39" s="2"/>
      <c r="AI39" s="2"/>
      <c r="AJ39" s="2"/>
      <c r="AK39" s="3"/>
      <c r="AL39" s="3"/>
      <c r="AO39" s="4"/>
      <c r="AP39" s="4"/>
      <c r="AQ39" s="4"/>
      <c r="AR39" s="4"/>
      <c r="AS39" s="4"/>
      <c r="BE39" s="3"/>
      <c r="BF39" s="3"/>
      <c r="BG39" s="3"/>
      <c r="BH39" s="3"/>
      <c r="BI39" s="3"/>
    </row>
    <row r="40" spans="2:61" ht="12.6" customHeight="1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Y40" s="7"/>
      <c r="Z40" s="7"/>
      <c r="AA40" s="7"/>
      <c r="AB40" s="7"/>
      <c r="AC40" s="1"/>
      <c r="AD40" s="1"/>
      <c r="AE40" s="2"/>
      <c r="AF40" s="1"/>
      <c r="AG40" s="1"/>
      <c r="AH40" s="2"/>
      <c r="AI40" s="2"/>
      <c r="AJ40" s="2"/>
      <c r="AK40" s="3"/>
      <c r="AL40" s="3"/>
      <c r="AO40" s="4"/>
      <c r="AP40" s="4"/>
      <c r="AQ40" s="4"/>
      <c r="AR40" s="4"/>
      <c r="AS40" s="4"/>
      <c r="BE40" s="3"/>
      <c r="BF40" s="3"/>
      <c r="BG40" s="3"/>
      <c r="BH40" s="3"/>
      <c r="BI40" s="3"/>
    </row>
    <row r="41" spans="2:61" ht="12.6" customHeight="1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Y41" s="7"/>
      <c r="Z41" s="7"/>
      <c r="AA41" s="7"/>
      <c r="AB41" s="7"/>
      <c r="AC41" s="1"/>
      <c r="AD41" s="1"/>
      <c r="AE41" s="2"/>
      <c r="AF41" s="1"/>
      <c r="AG41" s="1"/>
      <c r="AH41" s="2"/>
      <c r="AI41" s="2"/>
      <c r="AJ41" s="2"/>
      <c r="AK41" s="3"/>
      <c r="AL41" s="3"/>
      <c r="AO41" s="4"/>
      <c r="AP41" s="4"/>
      <c r="AQ41" s="4"/>
      <c r="AR41" s="4"/>
      <c r="AS41" s="4"/>
      <c r="BE41" s="3"/>
      <c r="BF41" s="3"/>
      <c r="BG41" s="3"/>
      <c r="BH41" s="3"/>
      <c r="BI41" s="3"/>
    </row>
    <row r="42" spans="2:61" ht="12.6" customHeight="1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Y42" s="7"/>
      <c r="Z42" s="7"/>
      <c r="AA42" s="7"/>
      <c r="AB42" s="7"/>
      <c r="AC42" s="1"/>
      <c r="AD42" s="1"/>
      <c r="AE42" s="2"/>
      <c r="AF42" s="1"/>
      <c r="AG42" s="1"/>
      <c r="AH42" s="2"/>
      <c r="AI42" s="2"/>
      <c r="AJ42" s="2"/>
      <c r="AK42" s="3"/>
      <c r="AL42" s="3"/>
      <c r="AO42" s="4"/>
      <c r="AP42" s="4"/>
      <c r="AQ42" s="4"/>
      <c r="AR42" s="4"/>
      <c r="AS42" s="4"/>
      <c r="BE42" s="3"/>
      <c r="BF42" s="3"/>
      <c r="BG42" s="3"/>
      <c r="BH42" s="3"/>
      <c r="BI42" s="3"/>
    </row>
    <row r="43" spans="2:61" ht="12.6" customHeight="1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Y43" s="7"/>
      <c r="Z43" s="7"/>
      <c r="AA43" s="7"/>
      <c r="AB43" s="7"/>
      <c r="AC43" s="1"/>
      <c r="AD43" s="1"/>
      <c r="AE43" s="2"/>
      <c r="AF43" s="1"/>
      <c r="AG43" s="1"/>
      <c r="AH43" s="2"/>
      <c r="AI43" s="2"/>
      <c r="AJ43" s="2"/>
      <c r="AK43" s="3"/>
      <c r="AL43" s="3"/>
      <c r="AO43" s="4"/>
      <c r="AP43" s="4"/>
      <c r="AQ43" s="4"/>
      <c r="AR43" s="4"/>
      <c r="AS43" s="4"/>
      <c r="BE43" s="3"/>
      <c r="BF43" s="3"/>
      <c r="BG43" s="3"/>
      <c r="BH43" s="3"/>
      <c r="BI43" s="3"/>
    </row>
    <row r="44" spans="2:61" ht="12.6" customHeight="1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Y44" s="7"/>
      <c r="Z44" s="7"/>
      <c r="AA44" s="7"/>
      <c r="AB44" s="7"/>
      <c r="AC44" s="1"/>
      <c r="AD44" s="1"/>
      <c r="AE44" s="2"/>
      <c r="AF44" s="1"/>
      <c r="AG44" s="1"/>
      <c r="AH44" s="2"/>
      <c r="AI44" s="2"/>
      <c r="AJ44" s="2"/>
      <c r="AK44" s="3"/>
      <c r="AL44" s="3"/>
      <c r="AO44" s="4"/>
      <c r="AP44" s="4"/>
      <c r="AQ44" s="4"/>
      <c r="AR44" s="4"/>
      <c r="AS44" s="4"/>
      <c r="BE44" s="3"/>
      <c r="BF44" s="3"/>
      <c r="BG44" s="3"/>
      <c r="BH44" s="3"/>
      <c r="BI44" s="3"/>
    </row>
    <row r="45" spans="2:61" ht="12.6" customHeight="1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Y45" s="7"/>
      <c r="Z45" s="7"/>
      <c r="AA45" s="7"/>
      <c r="AB45" s="7"/>
      <c r="AC45" s="1"/>
      <c r="AD45" s="1"/>
      <c r="AE45" s="2"/>
      <c r="AF45" s="1"/>
      <c r="AG45" s="1"/>
      <c r="AH45" s="2"/>
      <c r="AI45" s="2"/>
      <c r="AJ45" s="2"/>
      <c r="AK45" s="3"/>
      <c r="AL45" s="3"/>
      <c r="AO45" s="4"/>
      <c r="AP45" s="4"/>
      <c r="AQ45" s="4"/>
      <c r="AR45" s="4"/>
      <c r="AS45" s="4"/>
      <c r="BE45" s="3"/>
      <c r="BF45" s="3"/>
      <c r="BG45" s="3"/>
      <c r="BH45" s="3"/>
      <c r="BI45" s="3"/>
    </row>
    <row r="46" spans="2:61" ht="12.6" customHeight="1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Y46" s="7"/>
      <c r="Z46" s="7"/>
      <c r="AA46" s="7"/>
      <c r="AB46" s="7"/>
      <c r="AC46" s="1"/>
      <c r="AD46" s="1"/>
      <c r="AE46" s="2"/>
      <c r="AF46" s="1"/>
      <c r="AG46" s="1"/>
      <c r="AH46" s="2"/>
      <c r="AI46" s="2"/>
      <c r="AJ46" s="2"/>
      <c r="AK46" s="3"/>
      <c r="AL46" s="3"/>
      <c r="AO46" s="4"/>
      <c r="AP46" s="4"/>
      <c r="AQ46" s="4"/>
      <c r="AR46" s="4"/>
      <c r="AS46" s="4"/>
      <c r="BE46" s="3"/>
      <c r="BF46" s="3"/>
      <c r="BG46" s="3"/>
      <c r="BH46" s="3"/>
      <c r="BI46" s="3"/>
    </row>
    <row r="47" spans="2:61" ht="12.6" customHeight="1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Y47" s="7"/>
      <c r="Z47" s="7"/>
      <c r="AA47" s="7"/>
      <c r="AB47" s="7"/>
      <c r="AC47" s="1"/>
      <c r="AD47" s="1"/>
      <c r="AE47" s="2"/>
      <c r="AF47" s="1"/>
      <c r="AG47" s="1"/>
      <c r="AH47" s="2"/>
      <c r="AI47" s="2"/>
      <c r="AJ47" s="2"/>
      <c r="AK47" s="3"/>
      <c r="AL47" s="3"/>
      <c r="AO47" s="4"/>
      <c r="AP47" s="4"/>
      <c r="AQ47" s="4"/>
      <c r="AR47" s="4"/>
      <c r="AS47" s="4"/>
      <c r="BE47" s="3"/>
      <c r="BF47" s="3"/>
      <c r="BG47" s="3"/>
      <c r="BH47" s="3"/>
      <c r="BI47" s="3"/>
    </row>
    <row r="48" spans="2:61" ht="12.6" customHeight="1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Y48" s="7"/>
      <c r="Z48" s="7"/>
      <c r="AA48" s="7"/>
      <c r="AB48" s="7"/>
      <c r="AC48" s="1"/>
      <c r="AD48" s="1"/>
      <c r="AE48" s="2"/>
      <c r="AF48" s="1"/>
      <c r="AG48" s="1"/>
      <c r="AH48" s="2"/>
      <c r="AI48" s="2"/>
      <c r="AJ48" s="2"/>
      <c r="AK48" s="3"/>
      <c r="AL48" s="3"/>
      <c r="AO48" s="4"/>
      <c r="AP48" s="4"/>
      <c r="AQ48" s="4"/>
      <c r="AR48" s="4"/>
      <c r="AS48" s="4"/>
      <c r="BE48" s="3"/>
      <c r="BF48" s="3"/>
      <c r="BG48" s="3"/>
      <c r="BH48" s="3"/>
      <c r="BI48" s="3"/>
    </row>
    <row r="49" spans="3:61" ht="12.6" customHeight="1"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Y49" s="7"/>
      <c r="Z49" s="7"/>
      <c r="AA49" s="7"/>
      <c r="AB49" s="7"/>
      <c r="AC49" s="1"/>
      <c r="AD49" s="1"/>
      <c r="AE49" s="2"/>
      <c r="AF49" s="1"/>
      <c r="AG49" s="1"/>
      <c r="AH49" s="2"/>
      <c r="AI49" s="2"/>
      <c r="AJ49" s="2"/>
      <c r="AK49" s="3"/>
      <c r="AL49" s="3"/>
      <c r="AO49" s="4"/>
      <c r="AP49" s="4"/>
      <c r="AQ49" s="4"/>
      <c r="AR49" s="4"/>
      <c r="AS49" s="4"/>
      <c r="BE49" s="3"/>
      <c r="BF49" s="3"/>
      <c r="BG49" s="3"/>
      <c r="BH49" s="3"/>
      <c r="BI49" s="3"/>
    </row>
    <row r="50" spans="3:61" ht="12.6" customHeight="1"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Y50" s="7"/>
      <c r="Z50" s="7"/>
      <c r="AA50" s="7"/>
      <c r="AB50" s="7"/>
      <c r="AC50" s="1"/>
      <c r="AD50" s="1"/>
      <c r="AE50" s="2"/>
      <c r="AF50" s="1"/>
      <c r="AG50" s="1"/>
      <c r="AH50" s="2"/>
      <c r="AI50" s="2"/>
      <c r="AJ50" s="2"/>
      <c r="AK50" s="3"/>
      <c r="AL50" s="3"/>
      <c r="AO50" s="4"/>
      <c r="AP50" s="4"/>
      <c r="AQ50" s="4"/>
      <c r="AR50" s="4"/>
      <c r="AS50" s="4"/>
      <c r="BE50" s="3"/>
      <c r="BF50" s="3"/>
      <c r="BG50" s="3"/>
      <c r="BH50" s="3"/>
      <c r="BI50" s="3"/>
    </row>
    <row r="51" spans="3:61" ht="12.6" customHeight="1"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Y51" s="7"/>
      <c r="Z51" s="7"/>
      <c r="AA51" s="7"/>
      <c r="AB51" s="7"/>
      <c r="AC51" s="1"/>
      <c r="AD51" s="1"/>
      <c r="AE51" s="2"/>
      <c r="AF51" s="1"/>
      <c r="AG51" s="1"/>
      <c r="AH51" s="2"/>
      <c r="AI51" s="2"/>
      <c r="AJ51" s="2"/>
      <c r="AK51" s="3"/>
      <c r="AL51" s="3"/>
      <c r="AO51" s="4"/>
      <c r="AP51" s="4"/>
      <c r="AQ51" s="4"/>
      <c r="AR51" s="4"/>
      <c r="AS51" s="4"/>
      <c r="BE51" s="3"/>
      <c r="BF51" s="3"/>
      <c r="BG51" s="3"/>
      <c r="BH51" s="3"/>
      <c r="BI51" s="3"/>
    </row>
    <row r="52" spans="3:61" ht="12.6" customHeight="1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Y52" s="7"/>
      <c r="Z52" s="7"/>
      <c r="AA52" s="7"/>
      <c r="AB52" s="7"/>
      <c r="AC52" s="1"/>
      <c r="AD52" s="1"/>
      <c r="AE52" s="2"/>
      <c r="AF52" s="1"/>
      <c r="AG52" s="1"/>
      <c r="AH52" s="2"/>
      <c r="AI52" s="2"/>
      <c r="AJ52" s="2"/>
      <c r="AK52" s="3"/>
      <c r="AL52" s="3"/>
      <c r="AO52" s="4"/>
      <c r="AP52" s="4"/>
      <c r="AQ52" s="4"/>
      <c r="AR52" s="4"/>
      <c r="AS52" s="4"/>
      <c r="BE52" s="3"/>
      <c r="BF52" s="3"/>
      <c r="BG52" s="3"/>
      <c r="BH52" s="3"/>
      <c r="BI52" s="3"/>
    </row>
    <row r="53" spans="3:61" ht="12.6" customHeight="1"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Y53" s="7"/>
      <c r="Z53" s="7"/>
      <c r="AA53" s="7"/>
      <c r="AB53" s="7"/>
      <c r="AC53" s="1"/>
      <c r="AD53" s="1"/>
      <c r="AE53" s="2"/>
      <c r="AF53" s="1"/>
      <c r="AG53" s="1"/>
      <c r="AH53" s="2"/>
      <c r="AI53" s="2"/>
      <c r="AJ53" s="2"/>
      <c r="AK53" s="3"/>
      <c r="AL53" s="3"/>
      <c r="AO53" s="4"/>
      <c r="AP53" s="4"/>
      <c r="AQ53" s="4"/>
      <c r="AR53" s="4"/>
      <c r="AS53" s="4"/>
      <c r="BE53" s="3"/>
      <c r="BF53" s="3"/>
      <c r="BG53" s="3"/>
      <c r="BH53" s="3"/>
      <c r="BI53" s="3"/>
    </row>
    <row r="54" spans="3:61" ht="12.6" customHeight="1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3:61" ht="12.6" customHeight="1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3:61" ht="12.6" customHeight="1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3:61" ht="12.6" customHeight="1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3:61" ht="12.6" customHeight="1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3:61" ht="12.6" customHeight="1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W59" s="3"/>
      <c r="X59" s="3"/>
      <c r="Y59" s="3"/>
    </row>
    <row r="60" spans="3:61" ht="12.6" customHeight="1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W60" s="3"/>
      <c r="X60" s="3"/>
      <c r="Y60" s="3"/>
    </row>
    <row r="61" spans="3:61" ht="12.6" customHeight="1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W61" s="3"/>
      <c r="X61" s="3"/>
      <c r="Y61" s="3"/>
    </row>
    <row r="62" spans="3:61" ht="12.6" customHeight="1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W62" s="3"/>
      <c r="X62" s="3"/>
      <c r="Y62" s="3"/>
    </row>
    <row r="63" spans="3:61" ht="12.6" customHeight="1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3:61" ht="12.6" customHeight="1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3:19" ht="12.6" customHeight="1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3:19" ht="12.6" customHeight="1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3:19" ht="12.6" customHeight="1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3:19" ht="12.6" customHeight="1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3:19" ht="12.6" customHeight="1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3:19" ht="12.6" customHeight="1"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3:19" ht="12.6" customHeight="1"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3:19" ht="12.6" customHeight="1"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3:19" ht="12.6" customHeight="1"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3:19" ht="12.6" customHeight="1"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3:19" ht="12.6" customHeight="1"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3:19" ht="12.6" customHeight="1">
      <c r="C76" s="18"/>
      <c r="D76" s="19"/>
      <c r="E76" s="19"/>
      <c r="F76" s="19"/>
      <c r="G76" s="19"/>
      <c r="H76" s="20"/>
      <c r="I76" s="7"/>
      <c r="J76" s="7"/>
      <c r="K76" s="7"/>
      <c r="L76" s="7"/>
    </row>
    <row r="77" spans="3:19" ht="12.6" customHeight="1">
      <c r="C77" s="21"/>
      <c r="D77" s="19"/>
      <c r="E77" s="19"/>
      <c r="F77" s="19"/>
      <c r="G77" s="19"/>
      <c r="H77" s="19"/>
      <c r="I77" s="7"/>
      <c r="J77" s="7"/>
      <c r="K77" s="7"/>
      <c r="L77" s="7"/>
      <c r="S77" s="3"/>
    </row>
    <row r="78" spans="3:19" ht="12.6" customHeight="1"/>
    <row r="79" spans="3:19" ht="12.6" customHeight="1"/>
    <row r="80" spans="3:19" ht="12.6" customHeight="1"/>
    <row r="81" spans="9:45" ht="12.6" customHeight="1"/>
    <row r="82" spans="9:45" ht="12.6" customHeight="1"/>
    <row r="83" spans="9:45" ht="12.6" customHeight="1"/>
    <row r="84" spans="9:45" ht="12.6" customHeight="1"/>
    <row r="85" spans="9:45" ht="12.6" customHeight="1">
      <c r="I85" s="4"/>
    </row>
    <row r="86" spans="9:45" ht="12.6" customHeight="1"/>
    <row r="87" spans="9:45" ht="12.6" customHeight="1"/>
    <row r="88" spans="9:45" ht="12.6" customHeight="1"/>
    <row r="89" spans="9:45" ht="12.6" customHeight="1"/>
    <row r="90" spans="9:45" ht="12.6" customHeight="1"/>
    <row r="91" spans="9:45" ht="12.6" customHeight="1"/>
    <row r="92" spans="9:45" ht="12.6" customHeight="1"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AO92" s="4"/>
      <c r="AP92" s="4"/>
      <c r="AQ92" s="4"/>
      <c r="AR92" s="4"/>
      <c r="AS92" s="4"/>
    </row>
    <row r="93" spans="9:45" ht="12.6" customHeight="1"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AO93" s="4"/>
      <c r="AP93" s="4"/>
      <c r="AQ93" s="4"/>
      <c r="AR93" s="4"/>
      <c r="AS93" s="4"/>
    </row>
    <row r="94" spans="9:45" ht="12.6" customHeight="1"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AO94" s="4"/>
      <c r="AP94" s="4"/>
      <c r="AQ94" s="4"/>
      <c r="AR94" s="4"/>
      <c r="AS94" s="4"/>
    </row>
    <row r="95" spans="9:45" ht="12.6" customHeight="1"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AO95" s="4"/>
      <c r="AP95" s="4"/>
      <c r="AQ95" s="4"/>
      <c r="AR95" s="4"/>
      <c r="AS95" s="4"/>
    </row>
    <row r="96" spans="9:45" ht="12.6" customHeight="1"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AO96" s="4"/>
      <c r="AP96" s="4"/>
      <c r="AQ96" s="4"/>
      <c r="AR96" s="4"/>
      <c r="AS96" s="4"/>
    </row>
    <row r="97" spans="9:45" ht="12.6" customHeight="1"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AO97" s="4"/>
      <c r="AP97" s="4"/>
      <c r="AQ97" s="4"/>
      <c r="AR97" s="4"/>
      <c r="AS97" s="4"/>
    </row>
    <row r="98" spans="9:45" ht="12.6" customHeight="1"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AO98" s="4"/>
      <c r="AP98" s="4"/>
      <c r="AQ98" s="4"/>
      <c r="AR98" s="4"/>
      <c r="AS98" s="4"/>
    </row>
    <row r="99" spans="9:45" ht="12.6" customHeight="1"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AO99" s="4"/>
      <c r="AP99" s="4"/>
      <c r="AQ99" s="4"/>
      <c r="AR99" s="4"/>
      <c r="AS99" s="4"/>
    </row>
    <row r="100" spans="9:45"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AO100" s="4"/>
      <c r="AP100" s="4"/>
      <c r="AQ100" s="4"/>
      <c r="AR100" s="4"/>
      <c r="AS100" s="4"/>
    </row>
    <row r="101" spans="9:45"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AO101" s="4"/>
      <c r="AP101" s="4"/>
      <c r="AQ101" s="4"/>
      <c r="AR101" s="4"/>
      <c r="AS101" s="4"/>
    </row>
    <row r="102" spans="9:45"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AO102" s="4"/>
      <c r="AP102" s="4"/>
      <c r="AQ102" s="4"/>
      <c r="AR102" s="4"/>
      <c r="AS102" s="4"/>
    </row>
    <row r="103" spans="9:45"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AO103" s="4"/>
      <c r="AP103" s="4"/>
      <c r="AQ103" s="4"/>
      <c r="AR103" s="4"/>
      <c r="AS103" s="4"/>
    </row>
    <row r="104" spans="9:45"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AO104" s="4"/>
      <c r="AP104" s="4"/>
      <c r="AQ104" s="4"/>
      <c r="AR104" s="4"/>
      <c r="AS104" s="4"/>
    </row>
    <row r="105" spans="9:45"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AO105" s="4"/>
      <c r="AP105" s="4"/>
      <c r="AQ105" s="4"/>
      <c r="AR105" s="4"/>
      <c r="AS105" s="4"/>
    </row>
    <row r="106" spans="9:45"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AO106" s="4"/>
      <c r="AP106" s="4"/>
      <c r="AQ106" s="4"/>
      <c r="AR106" s="4"/>
      <c r="AS106" s="4"/>
    </row>
    <row r="107" spans="9:45"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AO107" s="4"/>
      <c r="AP107" s="4"/>
      <c r="AQ107" s="4"/>
      <c r="AR107" s="4"/>
      <c r="AS107" s="4"/>
    </row>
    <row r="108" spans="9:45"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AO108" s="4"/>
      <c r="AP108" s="4"/>
      <c r="AQ108" s="4"/>
      <c r="AR108" s="4"/>
      <c r="AS108" s="4"/>
    </row>
    <row r="109" spans="9:45"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AO109" s="4"/>
      <c r="AP109" s="4"/>
      <c r="AQ109" s="4"/>
      <c r="AR109" s="4"/>
      <c r="AS109" s="4"/>
    </row>
    <row r="110" spans="9:45"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AO110" s="4"/>
      <c r="AP110" s="4"/>
      <c r="AQ110" s="4"/>
      <c r="AR110" s="4"/>
      <c r="AS110" s="4"/>
    </row>
    <row r="111" spans="9:45"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AO111" s="4"/>
      <c r="AP111" s="4"/>
      <c r="AQ111" s="4"/>
      <c r="AR111" s="4"/>
      <c r="AS111" s="4"/>
    </row>
    <row r="112" spans="9:45"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AO112" s="4"/>
      <c r="AP112" s="4"/>
      <c r="AQ112" s="4"/>
      <c r="AR112" s="4"/>
      <c r="AS112" s="4"/>
    </row>
    <row r="113" spans="3:4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AO113" s="4"/>
      <c r="AP113" s="4"/>
      <c r="AQ113" s="4"/>
      <c r="AR113" s="4"/>
      <c r="AS113" s="4"/>
    </row>
    <row r="114" spans="3:4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AO114" s="4"/>
      <c r="AP114" s="4"/>
      <c r="AQ114" s="4"/>
      <c r="AR114" s="4"/>
      <c r="AS114" s="4"/>
    </row>
    <row r="115" spans="3:4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AO115" s="4"/>
      <c r="AP115" s="4"/>
      <c r="AQ115" s="4"/>
      <c r="AR115" s="4"/>
      <c r="AS115" s="4"/>
    </row>
    <row r="116" spans="3:4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AO116" s="4"/>
      <c r="AP116" s="4"/>
      <c r="AQ116" s="4"/>
      <c r="AR116" s="4"/>
      <c r="AS116" s="4"/>
    </row>
    <row r="117" spans="3:4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AO117" s="4"/>
      <c r="AP117" s="4"/>
      <c r="AQ117" s="4"/>
      <c r="AR117" s="4"/>
      <c r="AS117" s="4"/>
    </row>
    <row r="118" spans="3:4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AO118" s="4"/>
      <c r="AP118" s="4"/>
      <c r="AQ118" s="4"/>
      <c r="AR118" s="4"/>
      <c r="AS118" s="4"/>
    </row>
    <row r="119" spans="3:4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AO119" s="4"/>
      <c r="AP119" s="4"/>
      <c r="AQ119" s="4"/>
      <c r="AR119" s="4"/>
      <c r="AS119" s="4"/>
    </row>
    <row r="120" spans="3:4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AO120" s="4"/>
      <c r="AP120" s="4"/>
      <c r="AQ120" s="4"/>
      <c r="AR120" s="4"/>
      <c r="AS120" s="4"/>
    </row>
    <row r="121" spans="3:4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AO121" s="4"/>
      <c r="AP121" s="4"/>
      <c r="AQ121" s="4"/>
      <c r="AR121" s="4"/>
      <c r="AS121" s="4"/>
    </row>
    <row r="122" spans="3:4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AO122" s="4"/>
      <c r="AP122" s="4"/>
      <c r="AQ122" s="4"/>
      <c r="AR122" s="4"/>
      <c r="AS122" s="4"/>
    </row>
    <row r="123" spans="3:4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AO123" s="4"/>
      <c r="AP123" s="4"/>
      <c r="AQ123" s="4"/>
      <c r="AR123" s="4"/>
      <c r="AS123" s="4"/>
    </row>
    <row r="124" spans="3:4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AO124" s="4"/>
      <c r="AP124" s="4"/>
      <c r="AQ124" s="4"/>
      <c r="AR124" s="4"/>
      <c r="AS124" s="4"/>
    </row>
    <row r="125" spans="3:4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AO125" s="4"/>
      <c r="AP125" s="4"/>
      <c r="AQ125" s="4"/>
      <c r="AR125" s="4"/>
      <c r="AS125" s="4"/>
    </row>
    <row r="126" spans="3:4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AO126" s="4"/>
      <c r="AP126" s="4"/>
      <c r="AQ126" s="4"/>
      <c r="AR126" s="4"/>
      <c r="AS126" s="4"/>
    </row>
    <row r="127" spans="3:4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AO127" s="4"/>
      <c r="AP127" s="4"/>
      <c r="AQ127" s="4"/>
      <c r="AR127" s="4"/>
      <c r="AS127" s="4"/>
    </row>
    <row r="128" spans="3:4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AO128" s="4"/>
      <c r="AP128" s="4"/>
      <c r="AQ128" s="4"/>
      <c r="AR128" s="4"/>
      <c r="AS128" s="4"/>
    </row>
    <row r="129" spans="3:4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AO129" s="4"/>
      <c r="AP129" s="4"/>
      <c r="AQ129" s="4"/>
      <c r="AR129" s="4"/>
      <c r="AS129" s="4"/>
    </row>
    <row r="130" spans="3:4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AO130" s="4"/>
      <c r="AP130" s="4"/>
      <c r="AQ130" s="4"/>
      <c r="AR130" s="4"/>
      <c r="AS130" s="4"/>
    </row>
    <row r="131" spans="3:4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AO131" s="4"/>
      <c r="AP131" s="4"/>
      <c r="AQ131" s="4"/>
      <c r="AR131" s="4"/>
      <c r="AS131" s="4"/>
    </row>
    <row r="132" spans="3:4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AO132" s="4"/>
      <c r="AP132" s="4"/>
      <c r="AQ132" s="4"/>
      <c r="AR132" s="4"/>
      <c r="AS132" s="4"/>
    </row>
    <row r="133" spans="3:4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AO133" s="4"/>
      <c r="AP133" s="4"/>
      <c r="AQ133" s="4"/>
      <c r="AR133" s="4"/>
      <c r="AS133" s="4"/>
    </row>
    <row r="134" spans="3:4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AO134" s="4"/>
      <c r="AP134" s="4"/>
      <c r="AQ134" s="4"/>
      <c r="AR134" s="4"/>
      <c r="AS134" s="4"/>
    </row>
    <row r="135" spans="3:4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AO135" s="4"/>
      <c r="AP135" s="4"/>
      <c r="AQ135" s="4"/>
      <c r="AR135" s="4"/>
      <c r="AS135" s="4"/>
    </row>
    <row r="136" spans="3:4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AO136" s="4"/>
      <c r="AP136" s="4"/>
      <c r="AQ136" s="4"/>
      <c r="AR136" s="4"/>
      <c r="AS136" s="4"/>
    </row>
    <row r="137" spans="3:4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AO137" s="4"/>
      <c r="AP137" s="4"/>
      <c r="AQ137" s="4"/>
      <c r="AR137" s="4"/>
      <c r="AS137" s="4"/>
    </row>
    <row r="138" spans="3:4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AO138" s="4"/>
      <c r="AP138" s="4"/>
      <c r="AQ138" s="4"/>
      <c r="AR138" s="4"/>
      <c r="AS138" s="4"/>
    </row>
    <row r="139" spans="3:4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AO139" s="4"/>
      <c r="AP139" s="4"/>
      <c r="AQ139" s="4"/>
      <c r="AR139" s="4"/>
      <c r="AS139" s="4"/>
    </row>
    <row r="140" spans="3:4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AO140" s="4"/>
      <c r="AP140" s="4"/>
      <c r="AQ140" s="4"/>
      <c r="AR140" s="4"/>
      <c r="AS140" s="4"/>
    </row>
    <row r="141" spans="3:4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AO141" s="4"/>
      <c r="AP141" s="4"/>
      <c r="AQ141" s="4"/>
      <c r="AR141" s="4"/>
      <c r="AS141" s="4"/>
    </row>
    <row r="142" spans="3:4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AO142" s="4"/>
      <c r="AP142" s="4"/>
      <c r="AQ142" s="4"/>
      <c r="AR142" s="4"/>
      <c r="AS142" s="4"/>
    </row>
    <row r="143" spans="3:4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AO143" s="4"/>
      <c r="AP143" s="4"/>
      <c r="AQ143" s="4"/>
      <c r="AR143" s="4"/>
      <c r="AS143" s="4"/>
    </row>
    <row r="144" spans="3:4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AO144" s="4"/>
      <c r="AP144" s="4"/>
      <c r="AQ144" s="4"/>
      <c r="AR144" s="4"/>
      <c r="AS144" s="4"/>
    </row>
    <row r="145" spans="3:4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AO145" s="4"/>
      <c r="AP145" s="4"/>
      <c r="AQ145" s="4"/>
      <c r="AR145" s="4"/>
      <c r="AS145" s="4"/>
    </row>
    <row r="146" spans="3:4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AO146" s="4"/>
      <c r="AP146" s="4"/>
      <c r="AQ146" s="4"/>
      <c r="AR146" s="4"/>
      <c r="AS146" s="4"/>
    </row>
    <row r="147" spans="3:4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AO147" s="4"/>
      <c r="AP147" s="4"/>
      <c r="AQ147" s="4"/>
      <c r="AR147" s="4"/>
      <c r="AS147" s="4"/>
    </row>
    <row r="148" spans="3:4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AO148" s="4"/>
      <c r="AP148" s="4"/>
      <c r="AQ148" s="4"/>
      <c r="AR148" s="4"/>
      <c r="AS148" s="4"/>
    </row>
    <row r="149" spans="3:4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AO149" s="4"/>
      <c r="AP149" s="4"/>
      <c r="AQ149" s="4"/>
      <c r="AR149" s="4"/>
      <c r="AS149" s="4"/>
    </row>
    <row r="150" spans="3:4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AO150" s="4"/>
      <c r="AP150" s="4"/>
      <c r="AQ150" s="4"/>
      <c r="AR150" s="4"/>
      <c r="AS150" s="4"/>
    </row>
    <row r="151" spans="3:4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AO151" s="4"/>
      <c r="AP151" s="4"/>
      <c r="AQ151" s="4"/>
      <c r="AR151" s="4"/>
      <c r="AS151" s="4"/>
    </row>
    <row r="152" spans="3:4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AO152" s="4"/>
      <c r="AP152" s="4"/>
      <c r="AQ152" s="4"/>
      <c r="AR152" s="4"/>
      <c r="AS152" s="4"/>
    </row>
    <row r="153" spans="3:4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AO153" s="4"/>
      <c r="AP153" s="4"/>
      <c r="AQ153" s="4"/>
      <c r="AR153" s="4"/>
      <c r="AS153" s="4"/>
    </row>
    <row r="154" spans="3:4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AO154" s="4"/>
      <c r="AP154" s="4"/>
      <c r="AQ154" s="4"/>
      <c r="AR154" s="4"/>
      <c r="AS154" s="4"/>
    </row>
    <row r="155" spans="3:4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AO155" s="4"/>
      <c r="AP155" s="4"/>
      <c r="AQ155" s="4"/>
      <c r="AR155" s="4"/>
      <c r="AS155" s="4"/>
    </row>
    <row r="156" spans="3:4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AO156" s="4"/>
      <c r="AP156" s="4"/>
      <c r="AQ156" s="4"/>
      <c r="AR156" s="4"/>
      <c r="AS156" s="4"/>
    </row>
    <row r="157" spans="3:4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AO157" s="4"/>
      <c r="AP157" s="4"/>
      <c r="AQ157" s="4"/>
      <c r="AR157" s="4"/>
      <c r="AS157" s="4"/>
    </row>
    <row r="158" spans="3:4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AO158" s="4"/>
      <c r="AP158" s="4"/>
      <c r="AQ158" s="4"/>
      <c r="AR158" s="4"/>
      <c r="AS158" s="4"/>
    </row>
    <row r="159" spans="3:4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AO159" s="4"/>
      <c r="AP159" s="4"/>
      <c r="AQ159" s="4"/>
      <c r="AR159" s="4"/>
      <c r="AS159" s="4"/>
    </row>
    <row r="160" spans="3:4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AO160" s="4"/>
      <c r="AP160" s="4"/>
      <c r="AQ160" s="4"/>
      <c r="AR160" s="4"/>
      <c r="AS160" s="4"/>
    </row>
    <row r="161" spans="3:4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AO161" s="4"/>
      <c r="AP161" s="4"/>
      <c r="AQ161" s="4"/>
      <c r="AR161" s="4"/>
      <c r="AS161" s="4"/>
    </row>
    <row r="162" spans="3:4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AO162" s="4"/>
      <c r="AP162" s="4"/>
      <c r="AQ162" s="4"/>
      <c r="AR162" s="4"/>
      <c r="AS162" s="4"/>
    </row>
    <row r="163" spans="3:4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AO163" s="4"/>
      <c r="AP163" s="4"/>
      <c r="AQ163" s="4"/>
      <c r="AR163" s="4"/>
      <c r="AS163" s="4"/>
    </row>
    <row r="164" spans="3:4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AO164" s="4"/>
      <c r="AP164" s="4"/>
      <c r="AQ164" s="4"/>
      <c r="AR164" s="4"/>
      <c r="AS164" s="4"/>
    </row>
    <row r="165" spans="3:4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AO165" s="4"/>
      <c r="AP165" s="4"/>
      <c r="AQ165" s="4"/>
      <c r="AR165" s="4"/>
      <c r="AS165" s="4"/>
    </row>
    <row r="166" spans="3:4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AO166" s="4"/>
      <c r="AP166" s="4"/>
      <c r="AQ166" s="4"/>
      <c r="AR166" s="4"/>
      <c r="AS166" s="4"/>
    </row>
    <row r="167" spans="3:4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AO167" s="4"/>
      <c r="AP167" s="4"/>
      <c r="AQ167" s="4"/>
      <c r="AR167" s="4"/>
      <c r="AS167" s="4"/>
    </row>
    <row r="168" spans="3:4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AO168" s="4"/>
      <c r="AP168" s="4"/>
      <c r="AQ168" s="4"/>
      <c r="AR168" s="4"/>
      <c r="AS168" s="4"/>
    </row>
    <row r="169" spans="3:4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AO169" s="4"/>
      <c r="AP169" s="4"/>
      <c r="AQ169" s="4"/>
      <c r="AR169" s="4"/>
      <c r="AS169" s="4"/>
    </row>
    <row r="170" spans="3:4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AO170" s="4"/>
      <c r="AP170" s="4"/>
      <c r="AQ170" s="4"/>
      <c r="AR170" s="4"/>
      <c r="AS170" s="4"/>
    </row>
    <row r="171" spans="3:4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AO171" s="4"/>
      <c r="AP171" s="4"/>
      <c r="AQ171" s="4"/>
      <c r="AR171" s="4"/>
      <c r="AS171" s="4"/>
    </row>
    <row r="172" spans="3:4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AO172" s="4"/>
      <c r="AP172" s="4"/>
      <c r="AQ172" s="4"/>
      <c r="AR172" s="4"/>
      <c r="AS172" s="4"/>
    </row>
    <row r="173" spans="3:4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AO173" s="4"/>
      <c r="AP173" s="4"/>
      <c r="AQ173" s="4"/>
      <c r="AR173" s="4"/>
      <c r="AS173" s="4"/>
    </row>
    <row r="174" spans="3:4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AO174" s="4"/>
      <c r="AP174" s="4"/>
      <c r="AQ174" s="4"/>
      <c r="AR174" s="4"/>
      <c r="AS174" s="4"/>
    </row>
    <row r="175" spans="3:4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AO175" s="4"/>
      <c r="AP175" s="4"/>
      <c r="AQ175" s="4"/>
      <c r="AR175" s="4"/>
      <c r="AS175" s="4"/>
    </row>
    <row r="176" spans="3:4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AO176" s="4"/>
      <c r="AP176" s="4"/>
      <c r="AQ176" s="4"/>
      <c r="AR176" s="4"/>
      <c r="AS176" s="4"/>
    </row>
    <row r="177" spans="3:4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AO177" s="4"/>
      <c r="AP177" s="4"/>
      <c r="AQ177" s="4"/>
      <c r="AR177" s="4"/>
      <c r="AS177" s="4"/>
    </row>
    <row r="178" spans="3:4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AO178" s="4"/>
      <c r="AP178" s="4"/>
      <c r="AQ178" s="4"/>
      <c r="AR178" s="4"/>
      <c r="AS178" s="4"/>
    </row>
    <row r="179" spans="3:4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AO179" s="4"/>
      <c r="AP179" s="4"/>
      <c r="AQ179" s="4"/>
      <c r="AR179" s="4"/>
      <c r="AS179" s="4"/>
    </row>
    <row r="180" spans="3:4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AO180" s="4"/>
      <c r="AP180" s="4"/>
      <c r="AQ180" s="4"/>
      <c r="AR180" s="4"/>
      <c r="AS180" s="4"/>
    </row>
    <row r="181" spans="3:4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AO181" s="4"/>
      <c r="AP181" s="4"/>
      <c r="AQ181" s="4"/>
      <c r="AR181" s="4"/>
      <c r="AS181" s="4"/>
    </row>
    <row r="182" spans="3:4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AO182" s="4"/>
      <c r="AP182" s="4"/>
      <c r="AQ182" s="4"/>
      <c r="AR182" s="4"/>
      <c r="AS182" s="4"/>
    </row>
    <row r="183" spans="3:4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AO183" s="4"/>
      <c r="AP183" s="4"/>
      <c r="AQ183" s="4"/>
      <c r="AR183" s="4"/>
      <c r="AS183" s="4"/>
    </row>
    <row r="184" spans="3:4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AO184" s="4"/>
      <c r="AP184" s="4"/>
      <c r="AQ184" s="4"/>
      <c r="AR184" s="4"/>
      <c r="AS184" s="4"/>
    </row>
    <row r="185" spans="3:4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AO185" s="4"/>
      <c r="AP185" s="4"/>
      <c r="AQ185" s="4"/>
      <c r="AR185" s="4"/>
      <c r="AS185" s="4"/>
    </row>
    <row r="186" spans="3:4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AO186" s="4"/>
      <c r="AP186" s="4"/>
      <c r="AQ186" s="4"/>
      <c r="AR186" s="4"/>
      <c r="AS186" s="4"/>
    </row>
    <row r="187" spans="3:4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AO187" s="4"/>
      <c r="AP187" s="4"/>
      <c r="AQ187" s="4"/>
      <c r="AR187" s="4"/>
      <c r="AS187" s="4"/>
    </row>
    <row r="188" spans="3:4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AO188" s="4"/>
      <c r="AP188" s="4"/>
      <c r="AQ188" s="4"/>
      <c r="AR188" s="4"/>
      <c r="AS188" s="4"/>
    </row>
    <row r="189" spans="3:4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AO189" s="4"/>
      <c r="AP189" s="4"/>
      <c r="AQ189" s="4"/>
      <c r="AR189" s="4"/>
      <c r="AS189" s="4"/>
    </row>
    <row r="190" spans="3:4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AO190" s="4"/>
      <c r="AP190" s="4"/>
      <c r="AQ190" s="4"/>
      <c r="AR190" s="4"/>
      <c r="AS190" s="4"/>
    </row>
    <row r="191" spans="3:4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AO191" s="4"/>
      <c r="AP191" s="4"/>
      <c r="AQ191" s="4"/>
      <c r="AR191" s="4"/>
      <c r="AS191" s="4"/>
    </row>
    <row r="192" spans="3:4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AO192" s="4"/>
      <c r="AP192" s="4"/>
      <c r="AQ192" s="4"/>
      <c r="AR192" s="4"/>
      <c r="AS192" s="4"/>
    </row>
    <row r="193" spans="3:4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AO193" s="4"/>
      <c r="AP193" s="4"/>
      <c r="AQ193" s="4"/>
      <c r="AR193" s="4"/>
      <c r="AS193" s="4"/>
    </row>
    <row r="194" spans="3:4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AO194" s="4"/>
      <c r="AP194" s="4"/>
      <c r="AQ194" s="4"/>
      <c r="AR194" s="4"/>
      <c r="AS194" s="4"/>
    </row>
    <row r="195" spans="3:4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AO195" s="4"/>
      <c r="AP195" s="4"/>
      <c r="AQ195" s="4"/>
      <c r="AR195" s="4"/>
      <c r="AS195" s="4"/>
    </row>
    <row r="196" spans="3:4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AO196" s="4"/>
      <c r="AP196" s="4"/>
      <c r="AQ196" s="4"/>
      <c r="AR196" s="4"/>
      <c r="AS196" s="4"/>
    </row>
    <row r="197" spans="3:4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AO197" s="4"/>
      <c r="AP197" s="4"/>
      <c r="AQ197" s="4"/>
      <c r="AR197" s="4"/>
      <c r="AS197" s="4"/>
    </row>
  </sheetData>
  <sheetProtection sheet="1" selectLockedCells="1"/>
  <mergeCells count="5">
    <mergeCell ref="B11:B12"/>
    <mergeCell ref="B3:C3"/>
    <mergeCell ref="B4:B10"/>
    <mergeCell ref="C31:F31"/>
    <mergeCell ref="C8:D8"/>
  </mergeCells>
  <phoneticPr fontId="0" type="noConversion"/>
  <dataValidations xWindow="215" yWindow="493" count="2">
    <dataValidation type="decimal" errorStyle="warning" allowBlank="1" showInputMessage="1" showErrorMessage="1" error="Outside Range" sqref="D7">
      <formula1>G35</formula1>
      <formula2>H35</formula2>
    </dataValidation>
    <dataValidation type="decimal" allowBlank="1" showInputMessage="1" showErrorMessage="1" error="0 - 180 degrees" prompt="0 - 180 degrees" sqref="D11:D12">
      <formula1>0</formula1>
      <formula2>180</formula2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06"/>
  <sheetViews>
    <sheetView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V4" sqref="V4"/>
    </sheetView>
  </sheetViews>
  <sheetFormatPr defaultRowHeight="12.75"/>
  <cols>
    <col min="1" max="1" width="2.28515625" customWidth="1"/>
    <col min="2" max="2" width="10.28515625" bestFit="1" customWidth="1"/>
    <col min="3" max="3" width="11.28515625" bestFit="1" customWidth="1"/>
    <col min="12" max="12" width="10.85546875" customWidth="1"/>
    <col min="22" max="22" width="8.85546875" customWidth="1"/>
    <col min="24" max="24" width="11.28515625" bestFit="1" customWidth="1"/>
    <col min="27" max="28" width="8.85546875" style="41" customWidth="1"/>
    <col min="42" max="42" width="8.85546875" customWidth="1"/>
  </cols>
  <sheetData>
    <row r="1" spans="1:42">
      <c r="A1" s="4"/>
      <c r="B1" s="22" t="s">
        <v>21</v>
      </c>
      <c r="C1" s="7">
        <f>((omegafinish-0.01)*PI()/180-(omegastart+0)*PI()/180)/100</f>
        <v>2.0942205694679958E-2</v>
      </c>
      <c r="D1" s="45" t="s">
        <v>49</v>
      </c>
      <c r="E1" s="7"/>
      <c r="F1" s="7"/>
      <c r="G1" s="7"/>
      <c r="H1" s="7"/>
      <c r="I1" s="7"/>
      <c r="J1" s="7"/>
      <c r="K1" s="7"/>
      <c r="L1" s="7"/>
      <c r="M1" s="7"/>
      <c r="N1" s="8"/>
      <c r="O1" s="7"/>
      <c r="P1" s="7"/>
      <c r="Q1" s="8"/>
      <c r="R1" s="8"/>
      <c r="S1" s="7"/>
      <c r="T1" s="7"/>
      <c r="U1" s="7"/>
      <c r="V1" s="7"/>
      <c r="W1" s="31"/>
      <c r="X1" s="7"/>
      <c r="Y1" s="7"/>
      <c r="Z1" s="7"/>
      <c r="AA1" s="22"/>
      <c r="AB1" s="22"/>
      <c r="AC1" s="7"/>
      <c r="AD1" s="7"/>
      <c r="AE1" s="7"/>
      <c r="AF1" s="7"/>
      <c r="AG1" s="7"/>
      <c r="AH1" s="7"/>
      <c r="AI1" s="7"/>
      <c r="AJ1" s="7"/>
      <c r="AK1" s="8"/>
      <c r="AL1" s="8"/>
      <c r="AM1" s="7"/>
      <c r="AN1" s="7"/>
      <c r="AO1" s="7"/>
      <c r="AP1" s="7"/>
    </row>
    <row r="2" spans="1:42">
      <c r="A2" s="4"/>
      <c r="B2" s="22" t="s">
        <v>19</v>
      </c>
      <c r="C2" s="9">
        <v>1.0000000000000001E-5</v>
      </c>
      <c r="D2" s="43" t="s">
        <v>40</v>
      </c>
      <c r="E2" s="44">
        <v>9.9999999999999995E-7</v>
      </c>
      <c r="F2" s="7"/>
      <c r="G2" s="7"/>
      <c r="H2" s="7"/>
      <c r="I2" s="7"/>
      <c r="J2" s="7"/>
      <c r="K2" s="13"/>
      <c r="L2" s="13"/>
      <c r="M2" s="7"/>
      <c r="N2" s="8"/>
      <c r="O2" s="7"/>
      <c r="P2" s="7"/>
      <c r="Q2" s="8"/>
      <c r="R2" s="8"/>
      <c r="S2" s="7"/>
      <c r="T2" s="7"/>
      <c r="U2" s="7"/>
      <c r="V2" s="7"/>
      <c r="W2" s="7"/>
      <c r="X2" s="7"/>
      <c r="Y2" s="7"/>
      <c r="Z2" s="7"/>
      <c r="AA2" s="22"/>
      <c r="AB2" s="22"/>
      <c r="AC2" s="7"/>
      <c r="AD2" s="7"/>
      <c r="AE2" s="7"/>
      <c r="AF2" s="7"/>
      <c r="AG2" s="7"/>
      <c r="AH2" s="7"/>
      <c r="AI2" s="7"/>
      <c r="AJ2" s="7"/>
      <c r="AK2" s="8"/>
      <c r="AL2" s="8"/>
      <c r="AM2" s="7"/>
      <c r="AN2" s="7"/>
      <c r="AO2" s="7"/>
      <c r="AP2" s="7"/>
    </row>
    <row r="3" spans="1:42">
      <c r="A3" s="4"/>
      <c r="B3" s="23" t="s">
        <v>22</v>
      </c>
      <c r="C3" s="10" t="s">
        <v>20</v>
      </c>
      <c r="D3" s="10" t="s">
        <v>23</v>
      </c>
      <c r="E3" s="10" t="s">
        <v>15</v>
      </c>
      <c r="F3" s="10" t="s">
        <v>16</v>
      </c>
      <c r="G3" s="10" t="s">
        <v>17</v>
      </c>
      <c r="H3" s="10" t="s">
        <v>18</v>
      </c>
      <c r="I3" s="10" t="s">
        <v>0</v>
      </c>
      <c r="J3" s="10" t="s">
        <v>1</v>
      </c>
      <c r="K3" s="10" t="s">
        <v>2</v>
      </c>
      <c r="L3" s="10" t="s">
        <v>7</v>
      </c>
      <c r="M3" s="10" t="s">
        <v>4</v>
      </c>
      <c r="N3" s="11" t="s">
        <v>5</v>
      </c>
      <c r="O3" s="10" t="s">
        <v>3</v>
      </c>
      <c r="P3" s="10" t="s">
        <v>6</v>
      </c>
      <c r="Q3" s="11" t="s">
        <v>8</v>
      </c>
      <c r="R3" s="11" t="s">
        <v>9</v>
      </c>
      <c r="S3" s="10" t="s">
        <v>11</v>
      </c>
      <c r="T3" s="10" t="s">
        <v>12</v>
      </c>
      <c r="U3" s="10" t="s">
        <v>13</v>
      </c>
      <c r="V3" s="10" t="s">
        <v>14</v>
      </c>
      <c r="W3" s="10"/>
      <c r="X3" s="10" t="s">
        <v>19</v>
      </c>
      <c r="Y3" s="10" t="s">
        <v>15</v>
      </c>
      <c r="Z3" s="10" t="s">
        <v>16</v>
      </c>
      <c r="AA3" s="10" t="s">
        <v>17</v>
      </c>
      <c r="AB3" s="10" t="s">
        <v>18</v>
      </c>
      <c r="AC3" s="10" t="s">
        <v>0</v>
      </c>
      <c r="AD3" s="10" t="s">
        <v>1</v>
      </c>
      <c r="AE3" s="10" t="s">
        <v>2</v>
      </c>
      <c r="AF3" s="10" t="s">
        <v>7</v>
      </c>
      <c r="AG3" s="10" t="s">
        <v>4</v>
      </c>
      <c r="AH3" s="10" t="s">
        <v>5</v>
      </c>
      <c r="AI3" s="10" t="s">
        <v>3</v>
      </c>
      <c r="AJ3" s="10" t="s">
        <v>6</v>
      </c>
      <c r="AK3" s="11" t="s">
        <v>8</v>
      </c>
      <c r="AL3" s="11" t="s">
        <v>9</v>
      </c>
      <c r="AM3" s="10" t="s">
        <v>11</v>
      </c>
      <c r="AN3" s="10" t="s">
        <v>12</v>
      </c>
      <c r="AO3" s="10" t="s">
        <v>13</v>
      </c>
      <c r="AP3" s="10" t="s">
        <v>14</v>
      </c>
    </row>
    <row r="4" spans="1:42" ht="13.15" customHeight="1">
      <c r="A4" s="104" t="s">
        <v>50</v>
      </c>
      <c r="B4" s="7">
        <v>1</v>
      </c>
      <c r="C4" s="34">
        <f>(omegastart+0.001)*PI()/180</f>
        <v>0.69814915409025169</v>
      </c>
      <c r="D4" s="35">
        <f t="shared" ref="D4:D35" si="0">C4*180/PI()</f>
        <v>40.000999999999998</v>
      </c>
      <c r="E4" s="33">
        <f t="shared" ref="E4:E35" si="1">U4*COS(C4+V4)+a</f>
        <v>-9.7928820759184632E-2</v>
      </c>
      <c r="F4" s="34">
        <f t="shared" ref="F4:F35" si="2">U4*SIN(C4+V4)</f>
        <v>0.86447090527369141</v>
      </c>
      <c r="G4" s="36">
        <f t="shared" ref="G4:G35" si="3">Y4-E4</f>
        <v>-3.5355690437555154E-6</v>
      </c>
      <c r="H4" s="36">
        <f t="shared" ref="H4:H35" si="4">Z4-F4</f>
        <v>-4.0052294869585836E-7</v>
      </c>
      <c r="I4" s="34">
        <f t="shared" ref="I4:I35" si="5">PI()-C4</f>
        <v>2.4434434994995415</v>
      </c>
      <c r="J4" s="34">
        <f t="shared" ref="J4:J35" si="6">SQRT(a^2+b^2-2*a*b*COS(I4))</f>
        <v>1.2706226536622907</v>
      </c>
      <c r="K4" s="34">
        <f t="shared" ref="K4:K35" si="7">ACOS((a^2+J4^2-b^2)/(2*a*J4))</f>
        <v>0.16773054655771102</v>
      </c>
      <c r="L4" s="34">
        <f t="shared" ref="L4:L35" si="8">ACOS((d^2+J4^2-cc^2)/(2*d*J4))</f>
        <v>1.5158667051123282</v>
      </c>
      <c r="M4" s="34">
        <f t="shared" ref="M4:M35" si="9">PI()-K4-L4</f>
        <v>1.4579954019197541</v>
      </c>
      <c r="N4" s="34">
        <f t="shared" ref="N4:N67" si="10">IF(ABS(PI()-M4-C4)&lt;0.0000000001,0.0000000001,PI()-M4-C4)</f>
        <v>0.98544809757978735</v>
      </c>
      <c r="O4" s="34">
        <f t="shared" ref="O4:O35" si="11">ACOS((b^2+J4^2-a^2)/(2*b*J4))</f>
        <v>0.53041860753254078</v>
      </c>
      <c r="P4" s="34">
        <f t="shared" ref="P4:P35" si="12">ACOS((cc^2+J4^2-d^2)/(2*cc*J4))</f>
        <v>0.61765523781657383</v>
      </c>
      <c r="Q4" s="36">
        <f t="shared" ref="Q4:Q35" si="13">a*SIN(C4)/SIN(N4)</f>
        <v>0.77118866672156294</v>
      </c>
      <c r="R4" s="36">
        <f t="shared" ref="R4:R35" si="14">a*SIN(M4)/SIN(N4)</f>
        <v>1.1921069975755276</v>
      </c>
      <c r="S4" s="34">
        <f t="shared" ref="S4:S35" si="15">SQRT(rr^2+s^2)</f>
        <v>1.5</v>
      </c>
      <c r="T4" s="34">
        <f t="shared" ref="T4:T35" si="16">ASIN(s/S4)</f>
        <v>0</v>
      </c>
      <c r="U4" s="34">
        <f t="shared" ref="U4:U35" si="17">SQRT(S4^2+b^2-2*S4*b*COS(T4+P4+O4))</f>
        <v>1.397411049590767</v>
      </c>
      <c r="V4" s="33">
        <f t="shared" ref="V4:V35" si="18">ACOS((b^2+U4^2-S4^2)/(2*b*U4))*IF(O4+P4+T4&gt;PI(),-1,1)</f>
        <v>1.7764543485520994</v>
      </c>
      <c r="W4" s="12"/>
      <c r="X4" s="14">
        <f t="shared" ref="X4:X35" si="19">C4+domega</f>
        <v>0.69815915409025164</v>
      </c>
      <c r="Y4" s="33">
        <f t="shared" ref="Y4:Y35" si="20">AO4*COS(X4+AP4)+a</f>
        <v>-9.7932356328228387E-2</v>
      </c>
      <c r="Z4" s="12">
        <f t="shared" ref="Z4:Z35" si="21">AO4*SIN(X4+AP4)</f>
        <v>0.86447050475074272</v>
      </c>
      <c r="AA4" s="42" t="s">
        <v>39</v>
      </c>
      <c r="AB4" s="42" t="s">
        <v>39</v>
      </c>
      <c r="AC4" s="12">
        <f t="shared" ref="AC4:AC35" si="22">PI()-X4</f>
        <v>2.4434334994995415</v>
      </c>
      <c r="AD4" s="12">
        <f t="shared" ref="AD4:AD35" si="23">SQRT(a^2+b^2-2*a*b*COS(AC4))</f>
        <v>1.2706209841994807</v>
      </c>
      <c r="AE4" s="12">
        <f t="shared" ref="AE4:AE35" si="24">ACOS((a^2+AD4^2-b^2)/(2*a*AD4))</f>
        <v>0.16773278684527582</v>
      </c>
      <c r="AF4" s="12">
        <f t="shared" ref="AF4:AF35" si="25">ACOS((d^2+AD4^2-cc^2)/(2*d*AD4))</f>
        <v>1.5158685546904174</v>
      </c>
      <c r="AG4" s="12">
        <f t="shared" ref="AG4:AG35" si="26">PI()-AE4-AF4</f>
        <v>1.4579913120540997</v>
      </c>
      <c r="AH4" s="12">
        <f t="shared" ref="AH4:AH35" si="27">IF(ABS(PI()-AG4-X4)&lt;0.0000000001,0.0000000001,PI()-AG4-X4)</f>
        <v>0.98544218744544176</v>
      </c>
      <c r="AI4" s="12">
        <f t="shared" ref="AI4:AI35" si="28">ACOS((b^2+AD4^2-a^2)/(2*b*AD4))</f>
        <v>0.53042636724497716</v>
      </c>
      <c r="AJ4" s="12">
        <f t="shared" ref="AJ4:AJ35" si="29">ACOS((cc^2+AD4^2-d^2)/(2*cc*AD4))</f>
        <v>0.61765531005974883</v>
      </c>
      <c r="AK4" s="9">
        <f t="shared" ref="AK4:AK35" si="30">a*SIN(X4)/SIN(AH4)</f>
        <v>0.77120087819528638</v>
      </c>
      <c r="AL4" s="9">
        <f t="shared" ref="AL4:AL35" si="31">a*SIN(AG4)/SIN(AH4)</f>
        <v>1.192111115333401</v>
      </c>
      <c r="AM4" s="12">
        <f t="shared" ref="AM4:AM35" si="32">SQRT(rr^2+s^2)</f>
        <v>1.5</v>
      </c>
      <c r="AN4" s="12">
        <f t="shared" ref="AN4:AN35" si="33">ASIN(s/AM4)</f>
        <v>0</v>
      </c>
      <c r="AO4" s="12">
        <f t="shared" ref="AO4:AO35" si="34">SQRT(AM4^2+b^2-2*AM4*b*COS(AN4+AJ4+AI4))</f>
        <v>1.3974135796736984</v>
      </c>
      <c r="AP4" s="33">
        <f t="shared" ref="AP4:AP35" si="35">ACOS((b^2+AO4^2-AM4^2)/(2*b*AO4))*IF(AI4+AJ4+AN4&gt;PI(),-1,1)</f>
        <v>1.7764461389104402</v>
      </c>
    </row>
    <row r="5" spans="1:42">
      <c r="A5" s="104"/>
      <c r="B5" s="7">
        <f t="shared" ref="B5:B36" si="36">B4+1</f>
        <v>2</v>
      </c>
      <c r="C5" s="34">
        <f t="shared" ref="C5:C36" si="37">C4+omegainc</f>
        <v>0.71909135978493166</v>
      </c>
      <c r="D5" s="35">
        <f t="shared" si="0"/>
        <v>41.200899999999997</v>
      </c>
      <c r="E5" s="33">
        <f t="shared" si="1"/>
        <v>-0.10536591050300936</v>
      </c>
      <c r="F5" s="34">
        <f t="shared" si="2"/>
        <v>0.86359598476595034</v>
      </c>
      <c r="G5" s="36">
        <f t="shared" si="3"/>
        <v>-3.566802274201919E-6</v>
      </c>
      <c r="H5" s="36">
        <f t="shared" si="4"/>
        <v>-4.3518709103018693E-7</v>
      </c>
      <c r="I5" s="34">
        <f t="shared" si="5"/>
        <v>2.4225012938048613</v>
      </c>
      <c r="J5" s="34">
        <f t="shared" si="6"/>
        <v>1.2670781392668</v>
      </c>
      <c r="K5" s="34">
        <f t="shared" si="7"/>
        <v>0.17240611655761007</v>
      </c>
      <c r="L5" s="34">
        <f t="shared" si="8"/>
        <v>1.5197984915416498</v>
      </c>
      <c r="M5" s="34">
        <f t="shared" si="9"/>
        <v>1.449388045490533</v>
      </c>
      <c r="N5" s="34">
        <f t="shared" si="10"/>
        <v>0.97311324831432844</v>
      </c>
      <c r="O5" s="34">
        <f t="shared" si="11"/>
        <v>0.54668524322732193</v>
      </c>
      <c r="P5" s="34">
        <f t="shared" si="12"/>
        <v>0.61780332969041507</v>
      </c>
      <c r="Q5" s="36">
        <f t="shared" si="13"/>
        <v>0.79684019581444587</v>
      </c>
      <c r="R5" s="36">
        <f t="shared" si="14"/>
        <v>1.2008094269418998</v>
      </c>
      <c r="S5" s="34">
        <f t="shared" si="15"/>
        <v>1.5</v>
      </c>
      <c r="T5" s="34">
        <f t="shared" si="16"/>
        <v>0</v>
      </c>
      <c r="U5" s="34">
        <f t="shared" si="17"/>
        <v>1.4027230022374404</v>
      </c>
      <c r="V5" s="33">
        <f t="shared" si="18"/>
        <v>1.7592820840368684</v>
      </c>
      <c r="W5" s="12"/>
      <c r="X5" s="14">
        <f t="shared" si="19"/>
        <v>0.71910135978493162</v>
      </c>
      <c r="Y5" s="33">
        <f t="shared" si="20"/>
        <v>-0.10536947730528357</v>
      </c>
      <c r="Z5" s="12">
        <f t="shared" si="21"/>
        <v>0.86359554957885931</v>
      </c>
      <c r="AA5" s="42" t="s">
        <v>39</v>
      </c>
      <c r="AB5" s="42" t="s">
        <v>39</v>
      </c>
      <c r="AC5" s="12">
        <f t="shared" si="22"/>
        <v>2.4224912938048613</v>
      </c>
      <c r="AD5" s="12">
        <f t="shared" si="23"/>
        <v>1.2670764237229519</v>
      </c>
      <c r="AE5" s="12">
        <f t="shared" si="24"/>
        <v>0.17240834138347139</v>
      </c>
      <c r="AF5" s="12">
        <f t="shared" si="25"/>
        <v>1.5198003968915144</v>
      </c>
      <c r="AG5" s="12">
        <f t="shared" si="26"/>
        <v>1.4493839153148071</v>
      </c>
      <c r="AH5" s="12">
        <f t="shared" si="27"/>
        <v>0.97310737849005435</v>
      </c>
      <c r="AI5" s="12">
        <f t="shared" si="28"/>
        <v>0.5466930184014609</v>
      </c>
      <c r="AJ5" s="12">
        <f t="shared" si="29"/>
        <v>0.61780339879694124</v>
      </c>
      <c r="AK5" s="9">
        <f t="shared" si="30"/>
        <v>0.79685248181843837</v>
      </c>
      <c r="AL5" s="9">
        <f t="shared" si="31"/>
        <v>1.2008136200914583</v>
      </c>
      <c r="AM5" s="12">
        <f t="shared" si="32"/>
        <v>1.5</v>
      </c>
      <c r="AN5" s="12">
        <f t="shared" si="33"/>
        <v>0</v>
      </c>
      <c r="AO5" s="12">
        <f t="shared" si="34"/>
        <v>1.4027255450053542</v>
      </c>
      <c r="AP5" s="33">
        <f t="shared" si="35"/>
        <v>1.7592738939845445</v>
      </c>
    </row>
    <row r="6" spans="1:42">
      <c r="A6" s="104"/>
      <c r="B6" s="7">
        <f t="shared" si="36"/>
        <v>3</v>
      </c>
      <c r="C6" s="34">
        <f t="shared" si="37"/>
        <v>0.74003356547961163</v>
      </c>
      <c r="D6" s="35">
        <f t="shared" si="0"/>
        <v>42.400800000000004</v>
      </c>
      <c r="E6" s="33">
        <f t="shared" si="1"/>
        <v>-0.11286756806278198</v>
      </c>
      <c r="F6" s="34">
        <f t="shared" si="2"/>
        <v>0.86264761755863861</v>
      </c>
      <c r="G6" s="36">
        <f t="shared" si="3"/>
        <v>-3.5972286454022395E-6</v>
      </c>
      <c r="H6" s="36">
        <f t="shared" si="4"/>
        <v>-4.7066382835581067E-7</v>
      </c>
      <c r="I6" s="34">
        <f t="shared" si="5"/>
        <v>2.4015590881101816</v>
      </c>
      <c r="J6" s="34">
        <f t="shared" si="6"/>
        <v>1.2634374977975187</v>
      </c>
      <c r="K6" s="34">
        <f t="shared" si="7"/>
        <v>0.17704872705051566</v>
      </c>
      <c r="L6" s="34">
        <f t="shared" si="8"/>
        <v>1.523847134505671</v>
      </c>
      <c r="M6" s="34">
        <f t="shared" si="9"/>
        <v>1.4406967920336062</v>
      </c>
      <c r="N6" s="34">
        <f t="shared" si="10"/>
        <v>0.96086229607657525</v>
      </c>
      <c r="O6" s="34">
        <f t="shared" si="11"/>
        <v>0.56298483842909675</v>
      </c>
      <c r="P6" s="34">
        <f t="shared" si="12"/>
        <v>0.61794435840434048</v>
      </c>
      <c r="Q6" s="36">
        <f t="shared" si="13"/>
        <v>0.82264776570666043</v>
      </c>
      <c r="R6" s="36">
        <f t="shared" si="14"/>
        <v>1.2096695787152263</v>
      </c>
      <c r="S6" s="34">
        <f t="shared" si="15"/>
        <v>1.5</v>
      </c>
      <c r="T6" s="34">
        <f t="shared" si="16"/>
        <v>0</v>
      </c>
      <c r="U6" s="34">
        <f t="shared" si="17"/>
        <v>1.4080607714603677</v>
      </c>
      <c r="V6" s="33">
        <f t="shared" si="18"/>
        <v>1.742150641875766</v>
      </c>
      <c r="W6" s="12"/>
      <c r="X6" s="14">
        <f t="shared" si="19"/>
        <v>0.74004356547961159</v>
      </c>
      <c r="Y6" s="33">
        <f t="shared" si="20"/>
        <v>-0.11287116529142738</v>
      </c>
      <c r="Z6" s="12">
        <f t="shared" si="21"/>
        <v>0.86264714689481026</v>
      </c>
      <c r="AA6" s="42" t="s">
        <v>39</v>
      </c>
      <c r="AB6" s="42" t="s">
        <v>39</v>
      </c>
      <c r="AC6" s="12">
        <f t="shared" si="22"/>
        <v>2.4015490881101815</v>
      </c>
      <c r="AD6" s="12">
        <f t="shared" si="23"/>
        <v>1.2634357365345805</v>
      </c>
      <c r="AE6" s="12">
        <f t="shared" si="24"/>
        <v>0.17705093585969034</v>
      </c>
      <c r="AF6" s="12">
        <f t="shared" si="25"/>
        <v>1.5238490956838158</v>
      </c>
      <c r="AG6" s="12">
        <f t="shared" si="26"/>
        <v>1.4406926220462868</v>
      </c>
      <c r="AH6" s="12">
        <f t="shared" si="27"/>
        <v>0.96085646606389474</v>
      </c>
      <c r="AI6" s="12">
        <f t="shared" si="28"/>
        <v>0.56299262961992147</v>
      </c>
      <c r="AJ6" s="12">
        <f t="shared" si="29"/>
        <v>0.61794442389947468</v>
      </c>
      <c r="AK6" s="9">
        <f t="shared" si="30"/>
        <v>0.82266012619656437</v>
      </c>
      <c r="AL6" s="9">
        <f t="shared" si="31"/>
        <v>1.2096738471080526</v>
      </c>
      <c r="AM6" s="12">
        <f t="shared" si="32"/>
        <v>1.5</v>
      </c>
      <c r="AN6" s="12">
        <f t="shared" si="33"/>
        <v>0</v>
      </c>
      <c r="AO6" s="12">
        <f t="shared" si="34"/>
        <v>1.4080633261976734</v>
      </c>
      <c r="AP6" s="33">
        <f t="shared" si="35"/>
        <v>1.7421424712192413</v>
      </c>
    </row>
    <row r="7" spans="1:42">
      <c r="A7" s="104"/>
      <c r="B7" s="7">
        <f t="shared" si="36"/>
        <v>4</v>
      </c>
      <c r="C7" s="34">
        <f t="shared" si="37"/>
        <v>0.7609757711742916</v>
      </c>
      <c r="D7" s="35">
        <f t="shared" si="0"/>
        <v>43.600699999999996</v>
      </c>
      <c r="E7" s="33">
        <f t="shared" si="1"/>
        <v>-0.12043208565735775</v>
      </c>
      <c r="F7" s="34">
        <f t="shared" si="2"/>
        <v>0.86162411337207767</v>
      </c>
      <c r="G7" s="36">
        <f t="shared" si="3"/>
        <v>-3.6268309284714917E-6</v>
      </c>
      <c r="H7" s="36">
        <f t="shared" si="4"/>
        <v>-5.0694207787138623E-7</v>
      </c>
      <c r="I7" s="34">
        <f t="shared" si="5"/>
        <v>2.3806168824155014</v>
      </c>
      <c r="J7" s="34">
        <f t="shared" si="6"/>
        <v>1.2597014994911484</v>
      </c>
      <c r="K7" s="34">
        <f t="shared" si="7"/>
        <v>0.18165720629907156</v>
      </c>
      <c r="L7" s="34">
        <f t="shared" si="8"/>
        <v>1.528012758467598</v>
      </c>
      <c r="M7" s="34">
        <f t="shared" si="9"/>
        <v>1.4319226888231236</v>
      </c>
      <c r="N7" s="34">
        <f t="shared" si="10"/>
        <v>0.94869419359237794</v>
      </c>
      <c r="O7" s="34">
        <f t="shared" si="11"/>
        <v>0.57931856487522104</v>
      </c>
      <c r="P7" s="34">
        <f t="shared" si="12"/>
        <v>0.61807731444400016</v>
      </c>
      <c r="Q7" s="36">
        <f t="shared" si="13"/>
        <v>0.84861125858518227</v>
      </c>
      <c r="R7" s="36">
        <f t="shared" si="14"/>
        <v>1.2186871972687066</v>
      </c>
      <c r="S7" s="34">
        <f t="shared" si="15"/>
        <v>1.5</v>
      </c>
      <c r="T7" s="34">
        <f t="shared" si="16"/>
        <v>0</v>
      </c>
      <c r="U7" s="34">
        <f t="shared" si="17"/>
        <v>1.4134228565134765</v>
      </c>
      <c r="V7" s="33">
        <f t="shared" si="18"/>
        <v>1.7250596136206329</v>
      </c>
      <c r="W7" s="12"/>
      <c r="X7" s="14">
        <f t="shared" si="19"/>
        <v>0.76098577117429156</v>
      </c>
      <c r="Y7" s="33">
        <f t="shared" si="20"/>
        <v>-0.12043571248828622</v>
      </c>
      <c r="Z7" s="12">
        <f t="shared" si="21"/>
        <v>0.8616236064299998</v>
      </c>
      <c r="AA7" s="42" t="s">
        <v>39</v>
      </c>
      <c r="AB7" s="42" t="s">
        <v>39</v>
      </c>
      <c r="AC7" s="12">
        <f t="shared" si="22"/>
        <v>2.3806068824155018</v>
      </c>
      <c r="AD7" s="12">
        <f t="shared" si="23"/>
        <v>1.2596996928827797</v>
      </c>
      <c r="AE7" s="12">
        <f t="shared" si="24"/>
        <v>0.18165939852746371</v>
      </c>
      <c r="AF7" s="12">
        <f t="shared" si="25"/>
        <v>1.5280147755364384</v>
      </c>
      <c r="AG7" s="12">
        <f t="shared" si="26"/>
        <v>1.431918479525891</v>
      </c>
      <c r="AH7" s="12">
        <f t="shared" si="27"/>
        <v>0.94868840288961054</v>
      </c>
      <c r="AI7" s="12">
        <f t="shared" si="28"/>
        <v>0.57932637264682874</v>
      </c>
      <c r="AJ7" s="12">
        <f t="shared" si="29"/>
        <v>0.61807737583836819</v>
      </c>
      <c r="AK7" s="9">
        <f t="shared" si="30"/>
        <v>0.8486236934935466</v>
      </c>
      <c r="AL7" s="9">
        <f t="shared" si="31"/>
        <v>1.2186915408094914</v>
      </c>
      <c r="AM7" s="12">
        <f t="shared" si="32"/>
        <v>1.5</v>
      </c>
      <c r="AN7" s="12">
        <f t="shared" si="33"/>
        <v>0</v>
      </c>
      <c r="AO7" s="12">
        <f t="shared" si="34"/>
        <v>1.4134254225025715</v>
      </c>
      <c r="AP7" s="33">
        <f t="shared" si="35"/>
        <v>1.7250514621633697</v>
      </c>
    </row>
    <row r="8" spans="1:42">
      <c r="A8" s="104"/>
      <c r="B8" s="7">
        <f t="shared" si="36"/>
        <v>5</v>
      </c>
      <c r="C8" s="34">
        <f t="shared" si="37"/>
        <v>0.78191797686897158</v>
      </c>
      <c r="D8" s="35">
        <f t="shared" si="0"/>
        <v>44.800599999999996</v>
      </c>
      <c r="E8" s="33">
        <f t="shared" si="1"/>
        <v>-0.12805771948868938</v>
      </c>
      <c r="F8" s="34">
        <f t="shared" si="2"/>
        <v>0.86052380587602451</v>
      </c>
      <c r="G8" s="36">
        <f t="shared" si="3"/>
        <v>-3.6555919595837594E-6</v>
      </c>
      <c r="H8" s="36">
        <f t="shared" si="4"/>
        <v>-5.4401005078474896E-7</v>
      </c>
      <c r="I8" s="34">
        <f t="shared" si="5"/>
        <v>2.3596746767208217</v>
      </c>
      <c r="J8" s="34">
        <f t="shared" si="6"/>
        <v>1.2558709392315672</v>
      </c>
      <c r="K8" s="34">
        <f t="shared" si="7"/>
        <v>0.18623036313012653</v>
      </c>
      <c r="L8" s="34">
        <f t="shared" si="8"/>
        <v>1.5322955006079439</v>
      </c>
      <c r="M8" s="34">
        <f t="shared" si="9"/>
        <v>1.4230667898517226</v>
      </c>
      <c r="N8" s="34">
        <f t="shared" si="10"/>
        <v>0.9366078868690989</v>
      </c>
      <c r="O8" s="34">
        <f t="shared" si="11"/>
        <v>0.59568761373884538</v>
      </c>
      <c r="P8" s="34">
        <f t="shared" si="12"/>
        <v>0.61820115755649474</v>
      </c>
      <c r="Q8" s="36">
        <f t="shared" si="13"/>
        <v>0.87473051284186831</v>
      </c>
      <c r="R8" s="36">
        <f t="shared" si="14"/>
        <v>1.2278621406483359</v>
      </c>
      <c r="S8" s="34">
        <f t="shared" si="15"/>
        <v>1.5</v>
      </c>
      <c r="T8" s="34">
        <f t="shared" si="16"/>
        <v>0</v>
      </c>
      <c r="U8" s="34">
        <f t="shared" si="17"/>
        <v>1.4188077526491671</v>
      </c>
      <c r="V8" s="33">
        <f t="shared" si="18"/>
        <v>1.7080085845439668</v>
      </c>
      <c r="W8" s="12"/>
      <c r="X8" s="14">
        <f t="shared" si="19"/>
        <v>0.78192797686897153</v>
      </c>
      <c r="Y8" s="33">
        <f t="shared" si="20"/>
        <v>-0.12806137508064896</v>
      </c>
      <c r="Z8" s="12">
        <f t="shared" si="21"/>
        <v>0.86052326186597372</v>
      </c>
      <c r="AA8" s="42" t="s">
        <v>39</v>
      </c>
      <c r="AB8" s="42" t="s">
        <v>39</v>
      </c>
      <c r="AC8" s="12">
        <f t="shared" si="22"/>
        <v>2.3596646767208216</v>
      </c>
      <c r="AD8" s="12">
        <f t="shared" si="23"/>
        <v>1.2558690876632548</v>
      </c>
      <c r="AE8" s="12">
        <f t="shared" si="24"/>
        <v>0.18623253820418961</v>
      </c>
      <c r="AF8" s="12">
        <f t="shared" si="25"/>
        <v>1.5322975736361313</v>
      </c>
      <c r="AG8" s="12">
        <f t="shared" si="26"/>
        <v>1.4230625417494722</v>
      </c>
      <c r="AH8" s="12">
        <f t="shared" si="27"/>
        <v>0.93660213497134936</v>
      </c>
      <c r="AI8" s="12">
        <f t="shared" si="28"/>
        <v>0.59569543866478314</v>
      </c>
      <c r="AJ8" s="12">
        <f t="shared" si="29"/>
        <v>0.61820121434599606</v>
      </c>
      <c r="AK8" s="9">
        <f t="shared" si="30"/>
        <v>0.8747430220825485</v>
      </c>
      <c r="AL8" s="9">
        <f t="shared" si="31"/>
        <v>1.2278665592972684</v>
      </c>
      <c r="AM8" s="12">
        <f t="shared" si="32"/>
        <v>1.5</v>
      </c>
      <c r="AN8" s="12">
        <f t="shared" si="33"/>
        <v>0</v>
      </c>
      <c r="AO8" s="12">
        <f t="shared" si="34"/>
        <v>1.41881032917064</v>
      </c>
      <c r="AP8" s="33">
        <f t="shared" si="35"/>
        <v>1.7080004520864325</v>
      </c>
    </row>
    <row r="9" spans="1:42">
      <c r="A9" s="104"/>
      <c r="B9" s="7">
        <f>B8+1</f>
        <v>6</v>
      </c>
      <c r="C9" s="34">
        <f>C8+omegainc</f>
        <v>0.80286018256365155</v>
      </c>
      <c r="D9" s="35">
        <f t="shared" si="0"/>
        <v>46.000500000000002</v>
      </c>
      <c r="E9" s="33">
        <f t="shared" si="1"/>
        <v>-0.13574268989219918</v>
      </c>
      <c r="F9" s="34">
        <f t="shared" si="2"/>
        <v>0.85934505417837326</v>
      </c>
      <c r="G9" s="36">
        <f t="shared" si="3"/>
        <v>-3.6834946537389612E-6</v>
      </c>
      <c r="H9" s="36">
        <f t="shared" si="4"/>
        <v>-5.8185524287601709E-7</v>
      </c>
      <c r="I9" s="34">
        <f t="shared" si="5"/>
        <v>2.3387324710261415</v>
      </c>
      <c r="J9" s="34">
        <f t="shared" si="6"/>
        <v>1.2519466367963352</v>
      </c>
      <c r="K9" s="34">
        <f t="shared" si="7"/>
        <v>0.19076698621806676</v>
      </c>
      <c r="L9" s="34">
        <f t="shared" si="8"/>
        <v>1.5366955115114191</v>
      </c>
      <c r="M9" s="34">
        <f t="shared" si="9"/>
        <v>1.4141301558603072</v>
      </c>
      <c r="N9" s="34">
        <f t="shared" si="10"/>
        <v>0.92460231516583435</v>
      </c>
      <c r="O9" s="34">
        <f t="shared" si="11"/>
        <v>0.61209319634558568</v>
      </c>
      <c r="P9" s="34">
        <f t="shared" si="12"/>
        <v>0.61831481654583731</v>
      </c>
      <c r="Q9" s="36">
        <f t="shared" si="13"/>
        <v>0.90100533251806159</v>
      </c>
      <c r="R9" s="36">
        <f t="shared" si="14"/>
        <v>1.2371943858735281</v>
      </c>
      <c r="S9" s="34">
        <f t="shared" si="15"/>
        <v>1.5</v>
      </c>
      <c r="T9" s="34">
        <f t="shared" si="16"/>
        <v>0</v>
      </c>
      <c r="U9" s="34">
        <f t="shared" si="17"/>
        <v>1.4242139515481511</v>
      </c>
      <c r="V9" s="33">
        <f t="shared" si="18"/>
        <v>1.6909971336462886</v>
      </c>
      <c r="W9" s="12"/>
      <c r="X9" s="14">
        <f t="shared" si="19"/>
        <v>0.8028701825636515</v>
      </c>
      <c r="Y9" s="33">
        <f t="shared" si="20"/>
        <v>-0.13574637338685291</v>
      </c>
      <c r="Z9" s="12">
        <f t="shared" si="21"/>
        <v>0.85934447232313038</v>
      </c>
      <c r="AA9" s="42" t="s">
        <v>39</v>
      </c>
      <c r="AB9" s="42" t="s">
        <v>39</v>
      </c>
      <c r="AC9" s="12">
        <f t="shared" si="22"/>
        <v>2.3387224710261414</v>
      </c>
      <c r="AD9" s="12">
        <f t="shared" si="23"/>
        <v>1.2519447406655135</v>
      </c>
      <c r="AE9" s="12">
        <f t="shared" si="24"/>
        <v>0.19076914355445629</v>
      </c>
      <c r="AF9" s="12">
        <f t="shared" si="25"/>
        <v>1.5366976405741701</v>
      </c>
      <c r="AG9" s="12">
        <f t="shared" si="26"/>
        <v>1.4141258694611667</v>
      </c>
      <c r="AH9" s="12">
        <f t="shared" si="27"/>
        <v>0.92459660156497492</v>
      </c>
      <c r="AI9" s="12">
        <f t="shared" si="28"/>
        <v>0.61210103900919688</v>
      </c>
      <c r="AJ9" s="12">
        <f t="shared" si="29"/>
        <v>0.6183148682115458</v>
      </c>
      <c r="AK9" s="9">
        <f t="shared" si="30"/>
        <v>0.90101791599084413</v>
      </c>
      <c r="AL9" s="9">
        <f t="shared" si="31"/>
        <v>1.2371988796489717</v>
      </c>
      <c r="AM9" s="12">
        <f t="shared" si="32"/>
        <v>1.5</v>
      </c>
      <c r="AN9" s="12">
        <f t="shared" si="33"/>
        <v>0</v>
      </c>
      <c r="AO9" s="12">
        <f t="shared" si="34"/>
        <v>1.4242165378809881</v>
      </c>
      <c r="AP9" s="33">
        <f t="shared" si="35"/>
        <v>1.6909890199859563</v>
      </c>
    </row>
    <row r="10" spans="1:42">
      <c r="A10" s="104"/>
      <c r="B10" s="7">
        <f t="shared" si="36"/>
        <v>7</v>
      </c>
      <c r="C10" s="34">
        <f t="shared" si="37"/>
        <v>0.82380238825833152</v>
      </c>
      <c r="D10" s="35">
        <f t="shared" si="0"/>
        <v>47.200400000000002</v>
      </c>
      <c r="E10" s="33">
        <f t="shared" si="1"/>
        <v>-0.14348518152800915</v>
      </c>
      <c r="F10" s="34">
        <f t="shared" si="2"/>
        <v>0.85808624431456393</v>
      </c>
      <c r="G10" s="36">
        <f t="shared" si="3"/>
        <v>-3.7105220289657126E-6</v>
      </c>
      <c r="H10" s="36">
        <f t="shared" si="4"/>
        <v>-6.2046444204710838E-7</v>
      </c>
      <c r="I10" s="34">
        <f t="shared" si="5"/>
        <v>2.3177902653314617</v>
      </c>
      <c r="J10" s="34">
        <f t="shared" si="6"/>
        <v>1.2479294371145977</v>
      </c>
      <c r="K10" s="34">
        <f t="shared" si="7"/>
        <v>0.19526584335487773</v>
      </c>
      <c r="L10" s="34">
        <f t="shared" si="8"/>
        <v>1.5412129558606944</v>
      </c>
      <c r="M10" s="34">
        <f t="shared" si="9"/>
        <v>1.4051138543742212</v>
      </c>
      <c r="N10" s="34">
        <f t="shared" si="10"/>
        <v>0.91267641095724039</v>
      </c>
      <c r="O10" s="34">
        <f t="shared" si="11"/>
        <v>0.62853654490345356</v>
      </c>
      <c r="P10" s="34">
        <f t="shared" si="12"/>
        <v>0.61841718905720466</v>
      </c>
      <c r="Q10" s="36">
        <f t="shared" si="13"/>
        <v>0.92743549723727448</v>
      </c>
      <c r="R10" s="36">
        <f t="shared" si="14"/>
        <v>1.246684034845617</v>
      </c>
      <c r="S10" s="34">
        <f t="shared" si="15"/>
        <v>1.5</v>
      </c>
      <c r="T10" s="34">
        <f t="shared" si="16"/>
        <v>0</v>
      </c>
      <c r="U10" s="34">
        <f t="shared" si="17"/>
        <v>1.4296399417531735</v>
      </c>
      <c r="V10" s="33">
        <f t="shared" si="18"/>
        <v>1.6740248336634385</v>
      </c>
      <c r="W10" s="12"/>
      <c r="X10" s="14">
        <f t="shared" si="19"/>
        <v>0.82381238825833147</v>
      </c>
      <c r="Y10" s="33">
        <f t="shared" si="20"/>
        <v>-0.14348889205003812</v>
      </c>
      <c r="Z10" s="12">
        <f t="shared" si="21"/>
        <v>0.85808562385012188</v>
      </c>
      <c r="AA10" s="42" t="s">
        <v>39</v>
      </c>
      <c r="AB10" s="42" t="s">
        <v>39</v>
      </c>
      <c r="AC10" s="12">
        <f t="shared" si="22"/>
        <v>2.3177802653314616</v>
      </c>
      <c r="AD10" s="12">
        <f t="shared" si="23"/>
        <v>1.2479274968307748</v>
      </c>
      <c r="AE10" s="12">
        <f t="shared" si="24"/>
        <v>0.19526798236010268</v>
      </c>
      <c r="AF10" s="12">
        <f t="shared" si="25"/>
        <v>1.5412151410401247</v>
      </c>
      <c r="AG10" s="12">
        <f t="shared" si="26"/>
        <v>1.4051095301895655</v>
      </c>
      <c r="AH10" s="12">
        <f t="shared" si="27"/>
        <v>0.91267073514189612</v>
      </c>
      <c r="AI10" s="12">
        <f t="shared" si="28"/>
        <v>0.62854440589822835</v>
      </c>
      <c r="AJ10" s="12">
        <f t="shared" si="29"/>
        <v>0.6184172350652628</v>
      </c>
      <c r="AK10" s="9">
        <f t="shared" si="30"/>
        <v>0.92744815483274012</v>
      </c>
      <c r="AL10" s="9">
        <f t="shared" si="31"/>
        <v>1.2466886038270764</v>
      </c>
      <c r="AM10" s="12">
        <f t="shared" si="32"/>
        <v>1.5</v>
      </c>
      <c r="AN10" s="12">
        <f t="shared" si="33"/>
        <v>0</v>
      </c>
      <c r="AO10" s="12">
        <f t="shared" si="34"/>
        <v>1.4296425371749668</v>
      </c>
      <c r="AP10" s="33">
        <f t="shared" si="35"/>
        <v>1.6740167385947928</v>
      </c>
    </row>
    <row r="11" spans="1:42">
      <c r="A11" s="104"/>
      <c r="B11" s="7">
        <f t="shared" si="36"/>
        <v>8</v>
      </c>
      <c r="C11" s="34">
        <f t="shared" si="37"/>
        <v>0.84474459395301149</v>
      </c>
      <c r="D11" s="35">
        <f t="shared" si="0"/>
        <v>48.400300000000009</v>
      </c>
      <c r="E11" s="33">
        <f t="shared" si="1"/>
        <v>-0.15128334361259399</v>
      </c>
      <c r="F11" s="34">
        <f t="shared" si="2"/>
        <v>0.8567457907368996</v>
      </c>
      <c r="G11" s="36">
        <f t="shared" si="3"/>
        <v>-3.7366572220864924E-6</v>
      </c>
      <c r="H11" s="36">
        <f t="shared" si="4"/>
        <v>-6.5982372365880337E-7</v>
      </c>
      <c r="I11" s="34">
        <f t="shared" si="5"/>
        <v>2.2968480596367815</v>
      </c>
      <c r="J11" s="34">
        <f t="shared" si="6"/>
        <v>1.2438202105367908</v>
      </c>
      <c r="K11" s="34">
        <f t="shared" si="7"/>
        <v>0.1997256807067922</v>
      </c>
      <c r="L11" s="34">
        <f t="shared" si="8"/>
        <v>1.5458480131359691</v>
      </c>
      <c r="M11" s="34">
        <f t="shared" si="9"/>
        <v>1.3960189597470318</v>
      </c>
      <c r="N11" s="34">
        <f t="shared" si="10"/>
        <v>0.9008290998897498</v>
      </c>
      <c r="O11" s="34">
        <f t="shared" si="11"/>
        <v>0.64501891324621985</v>
      </c>
      <c r="P11" s="34">
        <f t="shared" si="12"/>
        <v>0.61850714134995355</v>
      </c>
      <c r="Q11" s="36">
        <f t="shared" si="13"/>
        <v>0.9540207726699319</v>
      </c>
      <c r="R11" s="36">
        <f t="shared" si="14"/>
        <v>1.2563313208977842</v>
      </c>
      <c r="S11" s="34">
        <f t="shared" si="15"/>
        <v>1.5</v>
      </c>
      <c r="T11" s="34">
        <f t="shared" si="16"/>
        <v>0</v>
      </c>
      <c r="U11" s="34">
        <f t="shared" si="17"/>
        <v>1.435084209105929</v>
      </c>
      <c r="V11" s="33">
        <f t="shared" si="18"/>
        <v>1.6570912510730949</v>
      </c>
      <c r="W11" s="12"/>
      <c r="X11" s="14">
        <f t="shared" si="19"/>
        <v>0.84475459395301145</v>
      </c>
      <c r="Y11" s="33">
        <f t="shared" si="20"/>
        <v>-0.15128708026981608</v>
      </c>
      <c r="Z11" s="12">
        <f t="shared" si="21"/>
        <v>0.85674513091317595</v>
      </c>
      <c r="AA11" s="42" t="s">
        <v>39</v>
      </c>
      <c r="AB11" s="42" t="s">
        <v>39</v>
      </c>
      <c r="AC11" s="12">
        <f t="shared" si="22"/>
        <v>2.2968380596367819</v>
      </c>
      <c r="AD11" s="12">
        <f t="shared" si="23"/>
        <v>1.2438182265216797</v>
      </c>
      <c r="AE11" s="12">
        <f t="shared" si="24"/>
        <v>0.19972780077685637</v>
      </c>
      <c r="AF11" s="12">
        <f t="shared" si="25"/>
        <v>1.5458502545214277</v>
      </c>
      <c r="AG11" s="12">
        <f t="shared" si="26"/>
        <v>1.3960145982915089</v>
      </c>
      <c r="AH11" s="12">
        <f t="shared" si="27"/>
        <v>0.9008234613452728</v>
      </c>
      <c r="AI11" s="12">
        <f t="shared" si="28"/>
        <v>0.64502679317615508</v>
      </c>
      <c r="AJ11" s="12">
        <f t="shared" si="29"/>
        <v>0.61850718115145997</v>
      </c>
      <c r="AK11" s="9">
        <f t="shared" si="30"/>
        <v>0.95403350427458922</v>
      </c>
      <c r="AL11" s="9">
        <f t="shared" si="31"/>
        <v>1.2563359652291952</v>
      </c>
      <c r="AM11" s="12">
        <f t="shared" si="32"/>
        <v>1.5</v>
      </c>
      <c r="AN11" s="12">
        <f t="shared" si="33"/>
        <v>0</v>
      </c>
      <c r="AO11" s="12">
        <f t="shared" si="34"/>
        <v>1.4350868128930852</v>
      </c>
      <c r="AP11" s="33">
        <f t="shared" si="35"/>
        <v>1.6570831743876342</v>
      </c>
    </row>
    <row r="12" spans="1:42">
      <c r="A12" s="104"/>
      <c r="B12" s="7">
        <f t="shared" si="36"/>
        <v>9</v>
      </c>
      <c r="C12" s="34">
        <f t="shared" si="37"/>
        <v>0.86568679964769146</v>
      </c>
      <c r="D12" s="35">
        <f t="shared" si="0"/>
        <v>49.600200000000001</v>
      </c>
      <c r="E12" s="33">
        <f t="shared" si="1"/>
        <v>-0.15913529019034955</v>
      </c>
      <c r="F12" s="34">
        <f t="shared" si="2"/>
        <v>0.85532213780308286</v>
      </c>
      <c r="G12" s="36">
        <f t="shared" si="3"/>
        <v>-3.7618835084796132E-6</v>
      </c>
      <c r="H12" s="36">
        <f t="shared" si="4"/>
        <v>-6.9991845019767851E-7</v>
      </c>
      <c r="I12" s="34">
        <f t="shared" si="5"/>
        <v>2.2759058539421018</v>
      </c>
      <c r="J12" s="34">
        <f t="shared" si="6"/>
        <v>1.2396198531165707</v>
      </c>
      <c r="K12" s="34">
        <f t="shared" si="7"/>
        <v>0.20414522205733032</v>
      </c>
      <c r="L12" s="34">
        <f t="shared" si="8"/>
        <v>1.550600878319202</v>
      </c>
      <c r="M12" s="34">
        <f t="shared" si="9"/>
        <v>1.3868465532132608</v>
      </c>
      <c r="N12" s="34">
        <f t="shared" si="10"/>
        <v>0.88905930072884087</v>
      </c>
      <c r="O12" s="34">
        <f t="shared" si="11"/>
        <v>0.66154157759036247</v>
      </c>
      <c r="P12" s="34">
        <f t="shared" si="12"/>
        <v>0.6185835080594424</v>
      </c>
      <c r="Q12" s="36">
        <f t="shared" si="13"/>
        <v>0.98076092157744688</v>
      </c>
      <c r="R12" s="36">
        <f t="shared" si="14"/>
        <v>1.2661366160240883</v>
      </c>
      <c r="S12" s="34">
        <f t="shared" si="15"/>
        <v>1.5</v>
      </c>
      <c r="T12" s="34">
        <f t="shared" si="16"/>
        <v>0</v>
      </c>
      <c r="U12" s="34">
        <f t="shared" si="17"/>
        <v>1.4405452371864973</v>
      </c>
      <c r="V12" s="33">
        <f t="shared" si="18"/>
        <v>1.6401959460997653</v>
      </c>
      <c r="W12" s="12"/>
      <c r="X12" s="14">
        <f t="shared" si="19"/>
        <v>0.86569679964769142</v>
      </c>
      <c r="Y12" s="33">
        <f t="shared" si="20"/>
        <v>-0.15913905207385803</v>
      </c>
      <c r="Z12" s="12">
        <f t="shared" si="21"/>
        <v>0.85532143788463266</v>
      </c>
      <c r="AA12" s="42" t="s">
        <v>39</v>
      </c>
      <c r="AB12" s="42" t="s">
        <v>39</v>
      </c>
      <c r="AC12" s="12">
        <f t="shared" si="22"/>
        <v>2.2758958539421017</v>
      </c>
      <c r="AD12" s="12">
        <f t="shared" si="23"/>
        <v>1.2396178258042272</v>
      </c>
      <c r="AE12" s="12">
        <f t="shared" si="24"/>
        <v>0.20414732257736534</v>
      </c>
      <c r="AF12" s="12">
        <f t="shared" si="25"/>
        <v>1.5506031760076096</v>
      </c>
      <c r="AG12" s="12">
        <f t="shared" si="26"/>
        <v>1.386842155004818</v>
      </c>
      <c r="AH12" s="12">
        <f t="shared" si="27"/>
        <v>0.8890536989372837</v>
      </c>
      <c r="AI12" s="12">
        <f t="shared" si="28"/>
        <v>0.66154947707032719</v>
      </c>
      <c r="AJ12" s="12">
        <f t="shared" si="29"/>
        <v>0.61858354109033653</v>
      </c>
      <c r="AK12" s="9">
        <f t="shared" si="30"/>
        <v>0.98077372707915145</v>
      </c>
      <c r="AL12" s="9">
        <f t="shared" si="31"/>
        <v>1.2661413359174374</v>
      </c>
      <c r="AM12" s="12">
        <f t="shared" si="32"/>
        <v>1.5</v>
      </c>
      <c r="AN12" s="12">
        <f t="shared" si="33"/>
        <v>0</v>
      </c>
      <c r="AO12" s="12">
        <f t="shared" si="34"/>
        <v>1.4405478486144492</v>
      </c>
      <c r="AP12" s="33">
        <f t="shared" si="35"/>
        <v>1.6401878875860003</v>
      </c>
    </row>
    <row r="13" spans="1:42">
      <c r="A13" s="104"/>
      <c r="B13" s="7">
        <f t="shared" si="36"/>
        <v>10</v>
      </c>
      <c r="C13" s="34">
        <f t="shared" si="37"/>
        <v>0.88662900534237143</v>
      </c>
      <c r="D13" s="35">
        <f t="shared" si="0"/>
        <v>50.8001</v>
      </c>
      <c r="E13" s="33">
        <f t="shared" si="1"/>
        <v>-0.16703910044451953</v>
      </c>
      <c r="F13" s="34">
        <f t="shared" si="2"/>
        <v>0.8538137612633605</v>
      </c>
      <c r="G13" s="36">
        <f t="shared" si="3"/>
        <v>-3.7861843231734582E-6</v>
      </c>
      <c r="H13" s="36">
        <f t="shared" si="4"/>
        <v>-7.4073327682722123E-7</v>
      </c>
      <c r="I13" s="34">
        <f t="shared" si="5"/>
        <v>2.2549636482474216</v>
      </c>
      <c r="J13" s="34">
        <f t="shared" si="6"/>
        <v>1.2353292869053976</v>
      </c>
      <c r="K13" s="34">
        <f t="shared" si="7"/>
        <v>0.20852316803665816</v>
      </c>
      <c r="L13" s="34">
        <f t="shared" si="8"/>
        <v>1.5554717626018149</v>
      </c>
      <c r="M13" s="34">
        <f t="shared" si="9"/>
        <v>1.3775977229513203</v>
      </c>
      <c r="N13" s="34">
        <f t="shared" si="10"/>
        <v>0.87736592529610136</v>
      </c>
      <c r="O13" s="34">
        <f t="shared" si="11"/>
        <v>0.67810583730571405</v>
      </c>
      <c r="P13" s="34">
        <f t="shared" si="12"/>
        <v>0.61864509194777872</v>
      </c>
      <c r="Q13" s="36">
        <f t="shared" si="13"/>
        <v>1.0076557154864783</v>
      </c>
      <c r="R13" s="36">
        <f t="shared" si="14"/>
        <v>1.2761004388295534</v>
      </c>
      <c r="S13" s="34">
        <f t="shared" si="15"/>
        <v>1.5</v>
      </c>
      <c r="T13" s="34">
        <f t="shared" si="16"/>
        <v>0</v>
      </c>
      <c r="U13" s="34">
        <f t="shared" si="17"/>
        <v>1.446021507754653</v>
      </c>
      <c r="V13" s="33">
        <f t="shared" si="18"/>
        <v>1.6233384727174647</v>
      </c>
      <c r="W13" s="12"/>
      <c r="X13" s="14">
        <f t="shared" si="19"/>
        <v>0.88663900534237139</v>
      </c>
      <c r="Y13" s="33">
        <f t="shared" si="20"/>
        <v>-0.1670428866288427</v>
      </c>
      <c r="Z13" s="12">
        <f t="shared" si="21"/>
        <v>0.85381302053008368</v>
      </c>
      <c r="AA13" s="42" t="s">
        <v>39</v>
      </c>
      <c r="AB13" s="42" t="s">
        <v>39</v>
      </c>
      <c r="AC13" s="12">
        <f t="shared" si="22"/>
        <v>2.2549536482474215</v>
      </c>
      <c r="AD13" s="12">
        <f t="shared" si="23"/>
        <v>1.2353272167423639</v>
      </c>
      <c r="AE13" s="12">
        <f t="shared" si="24"/>
        <v>0.20852524838055375</v>
      </c>
      <c r="AF13" s="12">
        <f t="shared" si="25"/>
        <v>1.5554741166980008</v>
      </c>
      <c r="AG13" s="12">
        <f t="shared" si="26"/>
        <v>1.3775932885112385</v>
      </c>
      <c r="AH13" s="12">
        <f t="shared" si="27"/>
        <v>0.8773603597361832</v>
      </c>
      <c r="AI13" s="12">
        <f t="shared" si="28"/>
        <v>0.67811375696181786</v>
      </c>
      <c r="AJ13" s="12">
        <f t="shared" si="29"/>
        <v>0.6186451176287201</v>
      </c>
      <c r="AK13" s="9">
        <f t="shared" si="30"/>
        <v>1.0076685947801671</v>
      </c>
      <c r="AL13" s="9">
        <f t="shared" si="31"/>
        <v>1.2761052345688548</v>
      </c>
      <c r="AM13" s="12">
        <f t="shared" si="32"/>
        <v>1.5</v>
      </c>
      <c r="AN13" s="12">
        <f t="shared" si="33"/>
        <v>0</v>
      </c>
      <c r="AO13" s="12">
        <f t="shared" si="34"/>
        <v>1.44602412609807</v>
      </c>
      <c r="AP13" s="33">
        <f t="shared" si="35"/>
        <v>1.6233304321609223</v>
      </c>
    </row>
    <row r="14" spans="1:42">
      <c r="A14" s="104"/>
      <c r="B14" s="7">
        <f t="shared" si="36"/>
        <v>11</v>
      </c>
      <c r="C14" s="34">
        <f t="shared" si="37"/>
        <v>0.90757121103705141</v>
      </c>
      <c r="D14" s="35">
        <f t="shared" si="0"/>
        <v>52.000000000000007</v>
      </c>
      <c r="E14" s="33">
        <f t="shared" si="1"/>
        <v>-0.17499281904691077</v>
      </c>
      <c r="F14" s="34">
        <f t="shared" si="2"/>
        <v>0.85221916974567968</v>
      </c>
      <c r="G14" s="36">
        <f t="shared" si="3"/>
        <v>-3.8095432766116488E-6</v>
      </c>
      <c r="H14" s="36">
        <f t="shared" si="4"/>
        <v>-7.822521517208969E-7</v>
      </c>
      <c r="I14" s="34">
        <f t="shared" si="5"/>
        <v>2.2340214425527418</v>
      </c>
      <c r="J14" s="34">
        <f t="shared" si="6"/>
        <v>1.2309494602602231</v>
      </c>
      <c r="K14" s="34">
        <f t="shared" si="7"/>
        <v>0.21285819533717709</v>
      </c>
      <c r="L14" s="34">
        <f t="shared" si="8"/>
        <v>1.5604608940945883</v>
      </c>
      <c r="M14" s="34">
        <f t="shared" si="9"/>
        <v>1.3682735641580275</v>
      </c>
      <c r="N14" s="34">
        <f t="shared" si="10"/>
        <v>0.86574787839471423</v>
      </c>
      <c r="O14" s="34">
        <f t="shared" si="11"/>
        <v>0.69471301569987376</v>
      </c>
      <c r="P14" s="34">
        <f t="shared" si="12"/>
        <v>0.61869066364368686</v>
      </c>
      <c r="Q14" s="36">
        <f t="shared" si="13"/>
        <v>1.0347049470484069</v>
      </c>
      <c r="R14" s="36">
        <f t="shared" si="14"/>
        <v>1.2862234632481861</v>
      </c>
      <c r="S14" s="34">
        <f t="shared" si="15"/>
        <v>1.5</v>
      </c>
      <c r="T14" s="34">
        <f t="shared" si="16"/>
        <v>0</v>
      </c>
      <c r="U14" s="34">
        <f t="shared" si="17"/>
        <v>1.4515115011924025</v>
      </c>
      <c r="V14" s="33">
        <f t="shared" si="18"/>
        <v>1.6065183786493304</v>
      </c>
      <c r="W14" s="12"/>
      <c r="X14" s="14">
        <f t="shared" si="19"/>
        <v>0.90758121103705136</v>
      </c>
      <c r="Y14" s="33">
        <f t="shared" si="20"/>
        <v>-0.17499662859018739</v>
      </c>
      <c r="Z14" s="12">
        <f t="shared" si="21"/>
        <v>0.85221838749352796</v>
      </c>
      <c r="AA14" s="42" t="s">
        <v>39</v>
      </c>
      <c r="AB14" s="42" t="s">
        <v>39</v>
      </c>
      <c r="AC14" s="12">
        <f t="shared" si="22"/>
        <v>2.2340114425527418</v>
      </c>
      <c r="AD14" s="12">
        <f t="shared" si="23"/>
        <v>1.2309473477056783</v>
      </c>
      <c r="AE14" s="12">
        <f t="shared" si="24"/>
        <v>0.21286025486720539</v>
      </c>
      <c r="AF14" s="12">
        <f t="shared" si="25"/>
        <v>1.5604633047116316</v>
      </c>
      <c r="AG14" s="12">
        <f t="shared" si="26"/>
        <v>1.3682690940109559</v>
      </c>
      <c r="AH14" s="12">
        <f t="shared" si="27"/>
        <v>0.86574234854178589</v>
      </c>
      <c r="AI14" s="12">
        <f t="shared" si="28"/>
        <v>0.69472095616984664</v>
      </c>
      <c r="AJ14" s="12">
        <f t="shared" si="29"/>
        <v>0.618690681379927</v>
      </c>
      <c r="AK14" s="9">
        <f t="shared" si="30"/>
        <v>1.0347179000421702</v>
      </c>
      <c r="AL14" s="9">
        <f t="shared" si="31"/>
        <v>1.286228335193832</v>
      </c>
      <c r="AM14" s="12">
        <f t="shared" si="32"/>
        <v>1.5</v>
      </c>
      <c r="AN14" s="12">
        <f t="shared" si="33"/>
        <v>0</v>
      </c>
      <c r="AO14" s="12">
        <f t="shared" si="34"/>
        <v>1.4515141257254012</v>
      </c>
      <c r="AP14" s="33">
        <f t="shared" si="35"/>
        <v>1.6065103558325537</v>
      </c>
    </row>
    <row r="15" spans="1:42">
      <c r="A15" s="104"/>
      <c r="B15" s="7">
        <f t="shared" si="36"/>
        <v>12</v>
      </c>
      <c r="C15" s="34">
        <f t="shared" si="37"/>
        <v>0.92851341673173138</v>
      </c>
      <c r="D15" s="35">
        <f t="shared" si="0"/>
        <v>53.199900000000007</v>
      </c>
      <c r="E15" s="33">
        <f t="shared" si="1"/>
        <v>-0.18299445654576485</v>
      </c>
      <c r="F15" s="34">
        <f t="shared" si="2"/>
        <v>0.85053690623836076</v>
      </c>
      <c r="G15" s="36">
        <f t="shared" si="3"/>
        <v>-3.8319441735268356E-6</v>
      </c>
      <c r="H15" s="36">
        <f t="shared" si="4"/>
        <v>-8.2445831484090348E-7</v>
      </c>
      <c r="I15" s="34">
        <f t="shared" si="5"/>
        <v>2.2130792368580616</v>
      </c>
      <c r="J15" s="34">
        <f t="shared" si="6"/>
        <v>1.2264813481647441</v>
      </c>
      <c r="K15" s="34">
        <f t="shared" si="7"/>
        <v>0.2171489559153259</v>
      </c>
      <c r="L15" s="34">
        <f t="shared" si="8"/>
        <v>1.5655685185383976</v>
      </c>
      <c r="M15" s="34">
        <f t="shared" si="9"/>
        <v>1.3588751791360696</v>
      </c>
      <c r="N15" s="34">
        <f t="shared" si="10"/>
        <v>0.85420405772199215</v>
      </c>
      <c r="O15" s="34">
        <f t="shared" si="11"/>
        <v>0.71136446081640636</v>
      </c>
      <c r="P15" s="34">
        <f t="shared" si="12"/>
        <v>0.61871896137176696</v>
      </c>
      <c r="Q15" s="36">
        <f t="shared" si="13"/>
        <v>1.0619084431436909</v>
      </c>
      <c r="R15" s="36">
        <f t="shared" si="14"/>
        <v>1.296506528081049</v>
      </c>
      <c r="S15" s="34">
        <f t="shared" si="15"/>
        <v>1.5</v>
      </c>
      <c r="T15" s="34">
        <f t="shared" si="16"/>
        <v>0</v>
      </c>
      <c r="U15" s="34">
        <f t="shared" si="17"/>
        <v>1.4570136969471261</v>
      </c>
      <c r="V15" s="33">
        <f t="shared" si="18"/>
        <v>1.58973520536338</v>
      </c>
      <c r="W15" s="12"/>
      <c r="X15" s="14">
        <f t="shared" si="19"/>
        <v>0.92852341673173133</v>
      </c>
      <c r="Y15" s="33">
        <f t="shared" si="20"/>
        <v>-0.18299828848993838</v>
      </c>
      <c r="Z15" s="12">
        <f t="shared" si="21"/>
        <v>0.85053608178004592</v>
      </c>
      <c r="AA15" s="42" t="s">
        <v>39</v>
      </c>
      <c r="AB15" s="42" t="s">
        <v>39</v>
      </c>
      <c r="AC15" s="12">
        <f t="shared" si="22"/>
        <v>2.213069236858062</v>
      </c>
      <c r="AD15" s="12">
        <f t="shared" si="23"/>
        <v>1.2264791936906605</v>
      </c>
      <c r="AE15" s="12">
        <f t="shared" si="24"/>
        <v>0.21715099398174931</v>
      </c>
      <c r="AF15" s="12">
        <f t="shared" si="25"/>
        <v>1.5655709857979647</v>
      </c>
      <c r="AG15" s="12">
        <f t="shared" si="26"/>
        <v>1.3588706738100789</v>
      </c>
      <c r="AH15" s="12">
        <f t="shared" si="27"/>
        <v>0.85419856304798292</v>
      </c>
      <c r="AI15" s="12">
        <f t="shared" si="28"/>
        <v>0.71137242274998191</v>
      </c>
      <c r="AJ15" s="12">
        <f t="shared" si="29"/>
        <v>0.61871897055301706</v>
      </c>
      <c r="AK15" s="9">
        <f t="shared" si="30"/>
        <v>1.0619214697652251</v>
      </c>
      <c r="AL15" s="9">
        <f t="shared" si="31"/>
        <v>1.2965114766745782</v>
      </c>
      <c r="AM15" s="12">
        <f t="shared" si="32"/>
        <v>1.5</v>
      </c>
      <c r="AN15" s="12">
        <f t="shared" si="33"/>
        <v>0</v>
      </c>
      <c r="AO15" s="12">
        <f t="shared" si="34"/>
        <v>1.4570163269434824</v>
      </c>
      <c r="AP15" s="33">
        <f t="shared" si="35"/>
        <v>1.5897272000659233</v>
      </c>
    </row>
    <row r="16" spans="1:42">
      <c r="A16" s="104"/>
      <c r="B16" s="7">
        <f t="shared" si="36"/>
        <v>13</v>
      </c>
      <c r="C16" s="34">
        <f t="shared" si="37"/>
        <v>0.94945562242641135</v>
      </c>
      <c r="D16" s="35">
        <f t="shared" si="0"/>
        <v>54.399799999999999</v>
      </c>
      <c r="E16" s="33">
        <f t="shared" si="1"/>
        <v>-0.19104198979111775</v>
      </c>
      <c r="F16" s="34">
        <f t="shared" si="2"/>
        <v>0.84876554956987504</v>
      </c>
      <c r="G16" s="36">
        <f t="shared" si="3"/>
        <v>-3.8533710287058653E-6</v>
      </c>
      <c r="H16" s="36">
        <f t="shared" si="4"/>
        <v>-8.6733429538465856E-7</v>
      </c>
      <c r="I16" s="34">
        <f t="shared" si="5"/>
        <v>2.1921370311633819</v>
      </c>
      <c r="J16" s="34">
        <f t="shared" si="6"/>
        <v>1.221925952564699</v>
      </c>
      <c r="K16" s="34">
        <f t="shared" si="7"/>
        <v>0.2213940761796227</v>
      </c>
      <c r="L16" s="34">
        <f t="shared" si="8"/>
        <v>1.5707949000143329</v>
      </c>
      <c r="M16" s="34">
        <f t="shared" si="9"/>
        <v>1.3494036773958376</v>
      </c>
      <c r="N16" s="34">
        <f t="shared" si="10"/>
        <v>0.84273335376754421</v>
      </c>
      <c r="O16" s="34">
        <f t="shared" si="11"/>
        <v>0.7280615462467892</v>
      </c>
      <c r="P16" s="34">
        <f t="shared" si="12"/>
        <v>0.61872869067152636</v>
      </c>
      <c r="Q16" s="36">
        <f t="shared" si="13"/>
        <v>1.0892660787960111</v>
      </c>
      <c r="R16" s="36">
        <f t="shared" si="14"/>
        <v>1.3069506474123624</v>
      </c>
      <c r="S16" s="34">
        <f t="shared" si="15"/>
        <v>1.5</v>
      </c>
      <c r="T16" s="34">
        <f t="shared" si="16"/>
        <v>0</v>
      </c>
      <c r="U16" s="34">
        <f t="shared" si="17"/>
        <v>1.4625265739747215</v>
      </c>
      <c r="V16" s="33">
        <f t="shared" si="18"/>
        <v>1.5729884880635998</v>
      </c>
      <c r="W16" s="12"/>
      <c r="X16" s="14">
        <f t="shared" si="19"/>
        <v>0.9494656224264113</v>
      </c>
      <c r="Y16" s="33">
        <f t="shared" si="20"/>
        <v>-0.19104584316214646</v>
      </c>
      <c r="Z16" s="12">
        <f t="shared" si="21"/>
        <v>0.84876468223557966</v>
      </c>
      <c r="AA16" s="42" t="s">
        <v>39</v>
      </c>
      <c r="AB16" s="42" t="s">
        <v>39</v>
      </c>
      <c r="AC16" s="12">
        <f t="shared" si="22"/>
        <v>2.1921270311633818</v>
      </c>
      <c r="AD16" s="12">
        <f t="shared" si="23"/>
        <v>1.2219237566560057</v>
      </c>
      <c r="AE16" s="12">
        <f t="shared" si="24"/>
        <v>0.22139609212031308</v>
      </c>
      <c r="AF16" s="12">
        <f t="shared" si="25"/>
        <v>1.5707974240470175</v>
      </c>
      <c r="AG16" s="12">
        <f t="shared" si="26"/>
        <v>1.3493991374224625</v>
      </c>
      <c r="AH16" s="12">
        <f t="shared" si="27"/>
        <v>0.84272789374091928</v>
      </c>
      <c r="AI16" s="12">
        <f t="shared" si="28"/>
        <v>0.72806953030609789</v>
      </c>
      <c r="AJ16" s="12">
        <f t="shared" si="29"/>
        <v>0.61872869067182223</v>
      </c>
      <c r="AK16" s="9">
        <f t="shared" si="30"/>
        <v>1.0892791789994574</v>
      </c>
      <c r="AL16" s="9">
        <f t="shared" si="31"/>
        <v>1.3069556731816432</v>
      </c>
      <c r="AM16" s="12">
        <f t="shared" si="32"/>
        <v>1.5</v>
      </c>
      <c r="AN16" s="12">
        <f t="shared" si="33"/>
        <v>0</v>
      </c>
      <c r="AO16" s="12">
        <f t="shared" si="34"/>
        <v>1.4625292087080835</v>
      </c>
      <c r="AP16" s="33">
        <f t="shared" si="35"/>
        <v>1.5729805000620214</v>
      </c>
    </row>
    <row r="17" spans="1:42">
      <c r="A17" s="104"/>
      <c r="B17" s="7">
        <f t="shared" si="36"/>
        <v>14</v>
      </c>
      <c r="C17" s="34">
        <f t="shared" si="37"/>
        <v>0.97039782812109132</v>
      </c>
      <c r="D17" s="35">
        <f t="shared" si="0"/>
        <v>55.599700000000006</v>
      </c>
      <c r="E17" s="33">
        <f t="shared" si="1"/>
        <v>-0.19913336239694202</v>
      </c>
      <c r="F17" s="34">
        <f t="shared" si="2"/>
        <v>0.84690371588539393</v>
      </c>
      <c r="G17" s="36">
        <f t="shared" si="3"/>
        <v>-3.8738080885281079E-6</v>
      </c>
      <c r="H17" s="36">
        <f t="shared" si="4"/>
        <v>-9.1086192333111882E-7</v>
      </c>
      <c r="I17" s="34">
        <f t="shared" si="5"/>
        <v>2.1711948254687017</v>
      </c>
      <c r="J17" s="34">
        <f t="shared" si="6"/>
        <v>1.2172843027176941</v>
      </c>
      <c r="K17" s="34">
        <f t="shared" si="7"/>
        <v>0.22559215616506223</v>
      </c>
      <c r="L17" s="34">
        <f t="shared" si="8"/>
        <v>1.5761403216516618</v>
      </c>
      <c r="M17" s="34">
        <f t="shared" si="9"/>
        <v>1.3398601757730693</v>
      </c>
      <c r="N17" s="34">
        <f t="shared" si="10"/>
        <v>0.83133464969563253</v>
      </c>
      <c r="O17" s="34">
        <f t="shared" si="11"/>
        <v>0.7448056719560292</v>
      </c>
      <c r="P17" s="34">
        <f t="shared" si="12"/>
        <v>0.61871852410666184</v>
      </c>
      <c r="Q17" s="36">
        <f t="shared" si="13"/>
        <v>1.1167777919669837</v>
      </c>
      <c r="R17" s="36">
        <f t="shared" si="14"/>
        <v>1.3175570219680348</v>
      </c>
      <c r="S17" s="34">
        <f t="shared" si="15"/>
        <v>1.5</v>
      </c>
      <c r="T17" s="34">
        <f t="shared" si="16"/>
        <v>0</v>
      </c>
      <c r="U17" s="34">
        <f t="shared" si="17"/>
        <v>1.4680486111821651</v>
      </c>
      <c r="V17" s="33">
        <f t="shared" si="18"/>
        <v>1.5562777556755374</v>
      </c>
      <c r="W17" s="12"/>
      <c r="X17" s="14">
        <f t="shared" si="19"/>
        <v>0.97040782812109128</v>
      </c>
      <c r="Y17" s="33">
        <f t="shared" si="20"/>
        <v>-0.19913723620503054</v>
      </c>
      <c r="Z17" s="12">
        <f t="shared" si="21"/>
        <v>0.8469028050234706</v>
      </c>
      <c r="AA17" s="42" t="s">
        <v>39</v>
      </c>
      <c r="AB17" s="42" t="s">
        <v>39</v>
      </c>
      <c r="AC17" s="12">
        <f t="shared" si="22"/>
        <v>2.1711848254687016</v>
      </c>
      <c r="AD17" s="12">
        <f t="shared" si="23"/>
        <v>1.2172820658724477</v>
      </c>
      <c r="AE17" s="12">
        <f t="shared" si="24"/>
        <v>0.22559414930509725</v>
      </c>
      <c r="AF17" s="12">
        <f t="shared" si="25"/>
        <v>1.5761429025973221</v>
      </c>
      <c r="AG17" s="12">
        <f t="shared" si="26"/>
        <v>1.3398556016873737</v>
      </c>
      <c r="AH17" s="12">
        <f t="shared" si="27"/>
        <v>0.83132922378132812</v>
      </c>
      <c r="AI17" s="12">
        <f t="shared" si="28"/>
        <v>0.74481367881599425</v>
      </c>
      <c r="AJ17" s="12">
        <f t="shared" si="29"/>
        <v>0.61871851428422253</v>
      </c>
      <c r="AK17" s="9">
        <f t="shared" si="30"/>
        <v>1.1167909657402204</v>
      </c>
      <c r="AL17" s="9">
        <f t="shared" si="31"/>
        <v>1.3175621255329282</v>
      </c>
      <c r="AM17" s="12">
        <f t="shared" si="32"/>
        <v>1.5</v>
      </c>
      <c r="AN17" s="12">
        <f t="shared" si="33"/>
        <v>0</v>
      </c>
      <c r="AO17" s="12">
        <f t="shared" si="34"/>
        <v>1.4680512499262626</v>
      </c>
      <c r="AP17" s="33">
        <f t="shared" si="35"/>
        <v>1.5562697847433937</v>
      </c>
    </row>
    <row r="18" spans="1:42">
      <c r="A18" s="104"/>
      <c r="B18" s="7">
        <f t="shared" si="36"/>
        <v>15</v>
      </c>
      <c r="C18" s="34">
        <f t="shared" si="37"/>
        <v>0.99134003381577129</v>
      </c>
      <c r="D18" s="35">
        <f t="shared" si="0"/>
        <v>56.799600000000005</v>
      </c>
      <c r="E18" s="33">
        <f t="shared" si="1"/>
        <v>-0.20726648523933933</v>
      </c>
      <c r="F18" s="34">
        <f t="shared" si="2"/>
        <v>0.84495006011984575</v>
      </c>
      <c r="G18" s="36">
        <f t="shared" si="3"/>
        <v>-3.8932398469526674E-6</v>
      </c>
      <c r="H18" s="36">
        <f t="shared" si="4"/>
        <v>-9.5502232866362391E-7</v>
      </c>
      <c r="I18" s="34">
        <f t="shared" si="5"/>
        <v>2.1502526197740219</v>
      </c>
      <c r="J18" s="34">
        <f t="shared" si="6"/>
        <v>1.2125574555580665</v>
      </c>
      <c r="K18" s="34">
        <f t="shared" si="7"/>
        <v>0.22974176869399443</v>
      </c>
      <c r="L18" s="34">
        <f t="shared" si="8"/>
        <v>1.5816050863319593</v>
      </c>
      <c r="M18" s="34">
        <f t="shared" si="9"/>
        <v>1.3302457985638394</v>
      </c>
      <c r="N18" s="34">
        <f t="shared" si="10"/>
        <v>0.82000682121018242</v>
      </c>
      <c r="O18" s="34">
        <f t="shared" si="11"/>
        <v>0.76159826512177675</v>
      </c>
      <c r="P18" s="34">
        <f t="shared" si="12"/>
        <v>0.61868710096518043</v>
      </c>
      <c r="Q18" s="36">
        <f t="shared" si="13"/>
        <v>1.1444435993088886</v>
      </c>
      <c r="R18" s="36">
        <f t="shared" si="14"/>
        <v>1.3283270514882157</v>
      </c>
      <c r="S18" s="34">
        <f t="shared" si="15"/>
        <v>1.5</v>
      </c>
      <c r="T18" s="34">
        <f t="shared" si="16"/>
        <v>0</v>
      </c>
      <c r="U18" s="34">
        <f t="shared" si="17"/>
        <v>1.4735782878689136</v>
      </c>
      <c r="V18" s="33">
        <f t="shared" si="18"/>
        <v>1.5396025308255652</v>
      </c>
      <c r="W18" s="12"/>
      <c r="X18" s="14">
        <f t="shared" si="19"/>
        <v>0.99135003381577125</v>
      </c>
      <c r="Y18" s="33">
        <f t="shared" si="20"/>
        <v>-0.20727037847918628</v>
      </c>
      <c r="Z18" s="12">
        <f t="shared" si="21"/>
        <v>0.84494910509751708</v>
      </c>
      <c r="AA18" s="42" t="s">
        <v>39</v>
      </c>
      <c r="AB18" s="42" t="s">
        <v>39</v>
      </c>
      <c r="AC18" s="12">
        <f t="shared" si="22"/>
        <v>2.1502426197740219</v>
      </c>
      <c r="AD18" s="12">
        <f t="shared" si="23"/>
        <v>1.2125551782876289</v>
      </c>
      <c r="AE18" s="12">
        <f t="shared" si="24"/>
        <v>0.22974373834525408</v>
      </c>
      <c r="AF18" s="12">
        <f t="shared" si="25"/>
        <v>1.5816077243400524</v>
      </c>
      <c r="AG18" s="12">
        <f t="shared" si="26"/>
        <v>1.3302411909044864</v>
      </c>
      <c r="AH18" s="12">
        <f t="shared" si="27"/>
        <v>0.82000142886953542</v>
      </c>
      <c r="AI18" s="12">
        <f t="shared" si="28"/>
        <v>0.76160629547051739</v>
      </c>
      <c r="AJ18" s="12">
        <f t="shared" si="29"/>
        <v>0.61868708066226241</v>
      </c>
      <c r="AK18" s="9">
        <f t="shared" si="30"/>
        <v>1.1444568466812959</v>
      </c>
      <c r="AL18" s="9">
        <f t="shared" si="31"/>
        <v>1.3283322335667422</v>
      </c>
      <c r="AM18" s="12">
        <f t="shared" si="32"/>
        <v>1.5</v>
      </c>
      <c r="AN18" s="12">
        <f t="shared" si="33"/>
        <v>0</v>
      </c>
      <c r="AO18" s="12">
        <f t="shared" si="34"/>
        <v>1.4735809298977687</v>
      </c>
      <c r="AP18" s="33">
        <f t="shared" si="35"/>
        <v>1.5395945767334003</v>
      </c>
    </row>
    <row r="19" spans="1:42">
      <c r="A19" s="104"/>
      <c r="B19" s="7">
        <f t="shared" si="36"/>
        <v>16</v>
      </c>
      <c r="C19" s="34">
        <f t="shared" si="37"/>
        <v>1.0122822395104512</v>
      </c>
      <c r="D19" s="35">
        <f t="shared" si="0"/>
        <v>57.999499999999998</v>
      </c>
      <c r="E19" s="33">
        <f t="shared" si="1"/>
        <v>-0.21543923699000089</v>
      </c>
      <c r="F19" s="34">
        <f t="shared" si="2"/>
        <v>0.84290327746733085</v>
      </c>
      <c r="G19" s="36">
        <f t="shared" si="3"/>
        <v>-3.9116510575087915E-6</v>
      </c>
      <c r="H19" s="36">
        <f t="shared" si="4"/>
        <v>-9.9979593448651372E-7</v>
      </c>
      <c r="I19" s="34">
        <f t="shared" si="5"/>
        <v>2.1293104140793417</v>
      </c>
      <c r="J19" s="34">
        <f t="shared" si="6"/>
        <v>1.2077464960772979</v>
      </c>
      <c r="K19" s="34">
        <f t="shared" si="7"/>
        <v>0.23384145852373961</v>
      </c>
      <c r="L19" s="34">
        <f t="shared" si="8"/>
        <v>1.5871895173876149</v>
      </c>
      <c r="M19" s="34">
        <f t="shared" si="9"/>
        <v>1.3205616776784384</v>
      </c>
      <c r="N19" s="34">
        <f t="shared" si="10"/>
        <v>0.80874873640090361</v>
      </c>
      <c r="O19" s="34">
        <f t="shared" si="11"/>
        <v>0.77844078098671199</v>
      </c>
      <c r="P19" s="34">
        <f t="shared" si="12"/>
        <v>0.61863302695107902</v>
      </c>
      <c r="Q19" s="36">
        <f t="shared" si="13"/>
        <v>1.1722636129602606</v>
      </c>
      <c r="R19" s="36">
        <f t="shared" si="14"/>
        <v>1.3392623481933408</v>
      </c>
      <c r="S19" s="34">
        <f t="shared" si="15"/>
        <v>1.5</v>
      </c>
      <c r="T19" s="34">
        <f t="shared" si="16"/>
        <v>0</v>
      </c>
      <c r="U19" s="34">
        <f t="shared" si="17"/>
        <v>1.4791140841666013</v>
      </c>
      <c r="V19" s="33">
        <f t="shared" si="18"/>
        <v>1.5229623298129444</v>
      </c>
      <c r="W19" s="12"/>
      <c r="X19" s="14">
        <f t="shared" si="19"/>
        <v>1.0122922395104512</v>
      </c>
      <c r="Y19" s="33">
        <f t="shared" si="20"/>
        <v>-0.2154431486410584</v>
      </c>
      <c r="Z19" s="12">
        <f t="shared" si="21"/>
        <v>0.84290227767139636</v>
      </c>
      <c r="AA19" s="42" t="s">
        <v>39</v>
      </c>
      <c r="AB19" s="42" t="s">
        <v>39</v>
      </c>
      <c r="AC19" s="12">
        <f t="shared" si="22"/>
        <v>2.1293004140793421</v>
      </c>
      <c r="AD19" s="12">
        <f t="shared" si="23"/>
        <v>1.2077441789065224</v>
      </c>
      <c r="AE19" s="12">
        <f t="shared" si="24"/>
        <v>0.23384340398449766</v>
      </c>
      <c r="AF19" s="12">
        <f t="shared" si="25"/>
        <v>1.5871922126175286</v>
      </c>
      <c r="AG19" s="12">
        <f t="shared" si="26"/>
        <v>1.3205570369877668</v>
      </c>
      <c r="AH19" s="12">
        <f t="shared" si="27"/>
        <v>0.80874337709157507</v>
      </c>
      <c r="AI19" s="12">
        <f t="shared" si="28"/>
        <v>0.77844883552595356</v>
      </c>
      <c r="AJ19" s="12">
        <f t="shared" si="29"/>
        <v>0.61863299549382744</v>
      </c>
      <c r="AK19" s="9">
        <f t="shared" si="30"/>
        <v>1.1722769340110037</v>
      </c>
      <c r="AL19" s="9">
        <f t="shared" si="31"/>
        <v>1.3392676096083835</v>
      </c>
      <c r="AM19" s="12">
        <f t="shared" si="32"/>
        <v>1.5</v>
      </c>
      <c r="AN19" s="12">
        <f t="shared" si="33"/>
        <v>0</v>
      </c>
      <c r="AO19" s="12">
        <f t="shared" si="34"/>
        <v>1.4791167287547382</v>
      </c>
      <c r="AP19" s="33">
        <f t="shared" si="35"/>
        <v>1.5229543923282722</v>
      </c>
    </row>
    <row r="20" spans="1:42" ht="13.15" customHeight="1">
      <c r="A20" s="104"/>
      <c r="B20" s="7">
        <f t="shared" si="36"/>
        <v>17</v>
      </c>
      <c r="C20" s="34">
        <f t="shared" si="37"/>
        <v>1.0332244452051311</v>
      </c>
      <c r="D20" s="35">
        <f t="shared" si="0"/>
        <v>59.199400000000004</v>
      </c>
      <c r="E20" s="33">
        <f t="shared" si="1"/>
        <v>-0.22364946468412339</v>
      </c>
      <c r="F20" s="34">
        <f t="shared" si="2"/>
        <v>0.84076210484684999</v>
      </c>
      <c r="G20" s="36">
        <f t="shared" si="3"/>
        <v>-3.9290267546121527E-6</v>
      </c>
      <c r="H20" s="36">
        <f t="shared" si="4"/>
        <v>-1.0451624665730463E-6</v>
      </c>
      <c r="I20" s="34">
        <f t="shared" si="5"/>
        <v>2.108368208384662</v>
      </c>
      <c r="J20" s="34">
        <f t="shared" si="6"/>
        <v>1.2028525377205102</v>
      </c>
      <c r="K20" s="34">
        <f t="shared" si="7"/>
        <v>0.23788974148124642</v>
      </c>
      <c r="L20" s="34">
        <f t="shared" si="8"/>
        <v>1.5928939592927855</v>
      </c>
      <c r="M20" s="34">
        <f t="shared" si="9"/>
        <v>1.3108089528157614</v>
      </c>
      <c r="N20" s="34">
        <f t="shared" si="10"/>
        <v>0.79755925556890062</v>
      </c>
      <c r="O20" s="34">
        <f t="shared" si="11"/>
        <v>0.79533470372388515</v>
      </c>
      <c r="P20" s="34">
        <f t="shared" si="12"/>
        <v>0.61855487386843511</v>
      </c>
      <c r="Q20" s="36">
        <f t="shared" si="13"/>
        <v>1.2002380584775783</v>
      </c>
      <c r="R20" s="36">
        <f t="shared" si="14"/>
        <v>1.3503647514319712</v>
      </c>
      <c r="S20" s="34">
        <f t="shared" si="15"/>
        <v>1.5</v>
      </c>
      <c r="T20" s="34">
        <f t="shared" si="16"/>
        <v>0</v>
      </c>
      <c r="U20" s="34">
        <f t="shared" si="17"/>
        <v>1.4846544814764973</v>
      </c>
      <c r="V20" s="33">
        <f t="shared" si="18"/>
        <v>1.5063566625737967</v>
      </c>
      <c r="W20" s="12"/>
      <c r="X20" s="14">
        <f t="shared" si="19"/>
        <v>1.0332344452051312</v>
      </c>
      <c r="Y20" s="33">
        <f t="shared" si="20"/>
        <v>-0.223653393710878</v>
      </c>
      <c r="Z20" s="12">
        <f t="shared" si="21"/>
        <v>0.84076105968438342</v>
      </c>
      <c r="AA20" s="42" t="s">
        <v>39</v>
      </c>
      <c r="AB20" s="42" t="s">
        <v>39</v>
      </c>
      <c r="AC20" s="12">
        <f t="shared" si="22"/>
        <v>2.1083582083846619</v>
      </c>
      <c r="AD20" s="12">
        <f t="shared" si="23"/>
        <v>1.2028501811879333</v>
      </c>
      <c r="AE20" s="12">
        <f t="shared" si="24"/>
        <v>0.23789166203575385</v>
      </c>
      <c r="AF20" s="12">
        <f t="shared" si="25"/>
        <v>1.5928967119141666</v>
      </c>
      <c r="AG20" s="12">
        <f t="shared" si="26"/>
        <v>1.3108042796398729</v>
      </c>
      <c r="AH20" s="12">
        <f t="shared" si="27"/>
        <v>0.79755392874478903</v>
      </c>
      <c r="AI20" s="12">
        <f t="shared" si="28"/>
        <v>0.79534278316937757</v>
      </c>
      <c r="AJ20" s="12">
        <f t="shared" si="29"/>
        <v>0.618554830566731</v>
      </c>
      <c r="AK20" s="9">
        <f t="shared" si="30"/>
        <v>1.2002514533444537</v>
      </c>
      <c r="AL20" s="9">
        <f t="shared" si="31"/>
        <v>1.3503700931185625</v>
      </c>
      <c r="AM20" s="12">
        <f t="shared" si="32"/>
        <v>1.5</v>
      </c>
      <c r="AN20" s="12">
        <f t="shared" si="33"/>
        <v>0</v>
      </c>
      <c r="AO20" s="12">
        <f t="shared" si="34"/>
        <v>1.4846571278991512</v>
      </c>
      <c r="AP20" s="33">
        <f t="shared" si="35"/>
        <v>1.5063487414610821</v>
      </c>
    </row>
    <row r="21" spans="1:42">
      <c r="A21" s="104"/>
      <c r="B21" s="7">
        <f t="shared" si="36"/>
        <v>18</v>
      </c>
      <c r="C21" s="34">
        <f t="shared" si="37"/>
        <v>1.0541666508998111</v>
      </c>
      <c r="D21" s="35">
        <f t="shared" si="0"/>
        <v>60.399300000000004</v>
      </c>
      <c r="E21" s="33">
        <f t="shared" si="1"/>
        <v>-0.2318949843219329</v>
      </c>
      <c r="F21" s="34">
        <f t="shared" si="2"/>
        <v>0.83852532236440769</v>
      </c>
      <c r="G21" s="36">
        <f t="shared" si="3"/>
        <v>-3.945352269774105E-6</v>
      </c>
      <c r="H21" s="36">
        <f t="shared" si="4"/>
        <v>-1.0911009579173125E-6</v>
      </c>
      <c r="I21" s="34">
        <f t="shared" si="5"/>
        <v>2.0874260026899822</v>
      </c>
      <c r="J21" s="34">
        <f t="shared" si="6"/>
        <v>1.1978767227995799</v>
      </c>
      <c r="K21" s="34">
        <f t="shared" si="7"/>
        <v>0.2418851035851961</v>
      </c>
      <c r="L21" s="34">
        <f t="shared" si="8"/>
        <v>1.5987187783446983</v>
      </c>
      <c r="M21" s="34">
        <f t="shared" si="9"/>
        <v>1.3009887716598985</v>
      </c>
      <c r="N21" s="34">
        <f t="shared" si="10"/>
        <v>0.78643723103008356</v>
      </c>
      <c r="O21" s="34">
        <f t="shared" si="11"/>
        <v>0.81228154731461544</v>
      </c>
      <c r="P21" s="34">
        <f t="shared" si="12"/>
        <v>0.61845117929891458</v>
      </c>
      <c r="Q21" s="36">
        <f t="shared" si="13"/>
        <v>1.2283672940056816</v>
      </c>
      <c r="R21" s="36">
        <f t="shared" si="14"/>
        <v>1.3616363436085488</v>
      </c>
      <c r="S21" s="34">
        <f t="shared" si="15"/>
        <v>1.5</v>
      </c>
      <c r="T21" s="34">
        <f t="shared" si="16"/>
        <v>0</v>
      </c>
      <c r="U21" s="34">
        <f t="shared" si="17"/>
        <v>1.4901979629042141</v>
      </c>
      <c r="V21" s="33">
        <f t="shared" si="18"/>
        <v>1.4897850326360604</v>
      </c>
      <c r="W21" s="12"/>
      <c r="X21" s="14">
        <f t="shared" si="19"/>
        <v>1.0541766508998112</v>
      </c>
      <c r="Y21" s="33">
        <f t="shared" si="20"/>
        <v>-0.23189892967420267</v>
      </c>
      <c r="Z21" s="12">
        <f t="shared" si="21"/>
        <v>0.83852423126344977</v>
      </c>
      <c r="AA21" s="42" t="s">
        <v>39</v>
      </c>
      <c r="AB21" s="42" t="s">
        <v>39</v>
      </c>
      <c r="AC21" s="12">
        <f t="shared" si="22"/>
        <v>2.0874160026899817</v>
      </c>
      <c r="AD21" s="12">
        <f t="shared" si="23"/>
        <v>1.1978743274576242</v>
      </c>
      <c r="AE21" s="12">
        <f t="shared" si="24"/>
        <v>0.24188699850325901</v>
      </c>
      <c r="AF21" s="12">
        <f t="shared" si="25"/>
        <v>1.5987215885377759</v>
      </c>
      <c r="AG21" s="12">
        <f t="shared" si="26"/>
        <v>1.3009840665487584</v>
      </c>
      <c r="AH21" s="12">
        <f t="shared" si="27"/>
        <v>0.78643193614122353</v>
      </c>
      <c r="AI21" s="12">
        <f t="shared" si="28"/>
        <v>0.81228965239655271</v>
      </c>
      <c r="AJ21" s="12">
        <f t="shared" si="29"/>
        <v>0.61845112344622011</v>
      </c>
      <c r="AK21" s="9">
        <f t="shared" si="30"/>
        <v>1.2283807628945873</v>
      </c>
      <c r="AL21" s="9">
        <f t="shared" si="31"/>
        <v>1.3616417666218037</v>
      </c>
      <c r="AM21" s="12">
        <f t="shared" si="32"/>
        <v>1.5</v>
      </c>
      <c r="AN21" s="12">
        <f t="shared" si="33"/>
        <v>0</v>
      </c>
      <c r="AO21" s="12">
        <f t="shared" si="34"/>
        <v>1.4902006104375363</v>
      </c>
      <c r="AP21" s="33">
        <f t="shared" si="35"/>
        <v>1.4897771276566985</v>
      </c>
    </row>
    <row r="22" spans="1:42">
      <c r="A22" s="104"/>
      <c r="B22" s="7">
        <f t="shared" si="36"/>
        <v>19</v>
      </c>
      <c r="C22" s="34">
        <f t="shared" si="37"/>
        <v>1.0751088565944911</v>
      </c>
      <c r="D22" s="35">
        <f t="shared" si="0"/>
        <v>61.599199999999996</v>
      </c>
      <c r="E22" s="33">
        <f t="shared" si="1"/>
        <v>-0.24017358150295731</v>
      </c>
      <c r="F22" s="34">
        <f t="shared" si="2"/>
        <v>0.836191754771621</v>
      </c>
      <c r="G22" s="36">
        <f t="shared" si="3"/>
        <v>-3.960613238929156E-6</v>
      </c>
      <c r="H22" s="36">
        <f t="shared" si="4"/>
        <v>-1.1375897343013364E-6</v>
      </c>
      <c r="I22" s="34">
        <f t="shared" si="5"/>
        <v>2.066483796995302</v>
      </c>
      <c r="J22" s="34">
        <f t="shared" si="6"/>
        <v>1.1928202229234288</v>
      </c>
      <c r="K22" s="34">
        <f t="shared" si="7"/>
        <v>0.24582600015606015</v>
      </c>
      <c r="L22" s="34">
        <f t="shared" si="8"/>
        <v>1.6046643633330475</v>
      </c>
      <c r="M22" s="34">
        <f t="shared" si="9"/>
        <v>1.2911022901006854</v>
      </c>
      <c r="N22" s="34">
        <f t="shared" si="10"/>
        <v>0.7753815068946166</v>
      </c>
      <c r="O22" s="34">
        <f t="shared" si="11"/>
        <v>0.82928285643843069</v>
      </c>
      <c r="P22" s="34">
        <f t="shared" si="12"/>
        <v>0.61832044627385974</v>
      </c>
      <c r="Q22" s="36">
        <f t="shared" si="13"/>
        <v>1.256651830800142</v>
      </c>
      <c r="R22" s="36">
        <f t="shared" si="14"/>
        <v>1.373079467500169</v>
      </c>
      <c r="S22" s="34">
        <f t="shared" si="15"/>
        <v>1.5</v>
      </c>
      <c r="T22" s="34">
        <f t="shared" si="16"/>
        <v>0</v>
      </c>
      <c r="U22" s="34">
        <f t="shared" si="17"/>
        <v>1.4957430136911605</v>
      </c>
      <c r="V22" s="33">
        <f t="shared" si="18"/>
        <v>1.4732469370645072</v>
      </c>
      <c r="W22" s="12"/>
      <c r="X22" s="14">
        <f t="shared" si="19"/>
        <v>1.0751188565944911</v>
      </c>
      <c r="Y22" s="33">
        <f t="shared" si="20"/>
        <v>-0.24017754211619624</v>
      </c>
      <c r="Z22" s="12">
        <f t="shared" si="21"/>
        <v>0.8361906171818867</v>
      </c>
      <c r="AA22" s="42" t="s">
        <v>39</v>
      </c>
      <c r="AB22" s="42" t="s">
        <v>39</v>
      </c>
      <c r="AC22" s="12">
        <f t="shared" si="22"/>
        <v>2.066473796995302</v>
      </c>
      <c r="AD22" s="12">
        <f t="shared" si="23"/>
        <v>1.1928177893386116</v>
      </c>
      <c r="AE22" s="12">
        <f t="shared" si="24"/>
        <v>0.24582786869261075</v>
      </c>
      <c r="AF22" s="12">
        <f t="shared" si="25"/>
        <v>1.6046672312889481</v>
      </c>
      <c r="AG22" s="12">
        <f t="shared" si="26"/>
        <v>1.2910975536082345</v>
      </c>
      <c r="AH22" s="12">
        <f t="shared" si="27"/>
        <v>0.77537624338706745</v>
      </c>
      <c r="AI22" s="12">
        <f t="shared" si="28"/>
        <v>0.82929098790188149</v>
      </c>
      <c r="AJ22" s="12">
        <f t="shared" si="29"/>
        <v>0.61832037714705956</v>
      </c>
      <c r="AK22" s="9">
        <f t="shared" si="30"/>
        <v>1.2566653739952196</v>
      </c>
      <c r="AL22" s="9">
        <f t="shared" si="31"/>
        <v>1.3730849730239034</v>
      </c>
      <c r="AM22" s="12">
        <f t="shared" si="32"/>
        <v>1.5</v>
      </c>
      <c r="AN22" s="12">
        <f t="shared" si="33"/>
        <v>0</v>
      </c>
      <c r="AO22" s="12">
        <f t="shared" si="34"/>
        <v>1.4957456616124261</v>
      </c>
      <c r="AP22" s="33">
        <f t="shared" si="35"/>
        <v>1.4732390479767863</v>
      </c>
    </row>
    <row r="23" spans="1:42">
      <c r="A23" s="104"/>
      <c r="B23" s="7">
        <f t="shared" si="36"/>
        <v>20</v>
      </c>
      <c r="C23" s="34">
        <f t="shared" si="37"/>
        <v>1.096051062289171</v>
      </c>
      <c r="D23" s="35">
        <f t="shared" si="0"/>
        <v>62.799100000000003</v>
      </c>
      <c r="E23" s="33">
        <f t="shared" si="1"/>
        <v>-0.24848301209209778</v>
      </c>
      <c r="F23" s="34">
        <f t="shared" si="2"/>
        <v>0.83376027292120303</v>
      </c>
      <c r="G23" s="36">
        <f t="shared" si="3"/>
        <v>-3.9747956321889433E-6</v>
      </c>
      <c r="H23" s="36">
        <f t="shared" si="4"/>
        <v>-1.1846064439380299E-6</v>
      </c>
      <c r="I23" s="34">
        <f t="shared" si="5"/>
        <v>2.0455415913006219</v>
      </c>
      <c r="J23" s="34">
        <f t="shared" si="6"/>
        <v>1.187684239446047</v>
      </c>
      <c r="K23" s="34">
        <f t="shared" si="7"/>
        <v>0.24971085491472134</v>
      </c>
      <c r="L23" s="34">
        <f t="shared" si="8"/>
        <v>1.6107311261950212</v>
      </c>
      <c r="M23" s="34">
        <f t="shared" si="9"/>
        <v>1.2811506724800503</v>
      </c>
      <c r="N23" s="34">
        <f t="shared" si="10"/>
        <v>0.76439091882057175</v>
      </c>
      <c r="O23" s="34">
        <f t="shared" si="11"/>
        <v>0.84634020737444959</v>
      </c>
      <c r="P23" s="34">
        <f t="shared" si="12"/>
        <v>0.61816114294230373</v>
      </c>
      <c r="Q23" s="36">
        <f t="shared" si="13"/>
        <v>1.2850923552266909</v>
      </c>
      <c r="R23" s="36">
        <f t="shared" si="14"/>
        <v>1.3846967450837031</v>
      </c>
      <c r="S23" s="34">
        <f t="shared" si="15"/>
        <v>1.5</v>
      </c>
      <c r="T23" s="34">
        <f t="shared" si="16"/>
        <v>0</v>
      </c>
      <c r="U23" s="34">
        <f t="shared" si="17"/>
        <v>1.5012881216422769</v>
      </c>
      <c r="V23" s="33">
        <f t="shared" si="18"/>
        <v>1.4567418663947913</v>
      </c>
      <c r="W23" s="12"/>
      <c r="X23" s="14">
        <f t="shared" si="19"/>
        <v>1.0960610622891711</v>
      </c>
      <c r="Y23" s="33">
        <f t="shared" si="20"/>
        <v>-0.24848698688772997</v>
      </c>
      <c r="Z23" s="12">
        <f t="shared" si="21"/>
        <v>0.83375908831475909</v>
      </c>
      <c r="AA23" s="42" t="s">
        <v>39</v>
      </c>
      <c r="AB23" s="42" t="s">
        <v>39</v>
      </c>
      <c r="AC23" s="12">
        <f t="shared" si="22"/>
        <v>2.0455315913006222</v>
      </c>
      <c r="AD23" s="12">
        <f t="shared" si="23"/>
        <v>1.1876817681991991</v>
      </c>
      <c r="AE23" s="12">
        <f t="shared" si="24"/>
        <v>0.24971269630938497</v>
      </c>
      <c r="AF23" s="12">
        <f t="shared" si="25"/>
        <v>1.610734052116078</v>
      </c>
      <c r="AG23" s="12">
        <f t="shared" si="26"/>
        <v>1.2811459051643301</v>
      </c>
      <c r="AH23" s="12">
        <f t="shared" si="27"/>
        <v>0.76438568613629188</v>
      </c>
      <c r="AI23" s="12">
        <f t="shared" si="28"/>
        <v>0.84634836597978635</v>
      </c>
      <c r="AJ23" s="12">
        <f t="shared" si="29"/>
        <v>0.61816105980154679</v>
      </c>
      <c r="AK23" s="9">
        <f t="shared" si="30"/>
        <v>1.2851059731012067</v>
      </c>
      <c r="AL23" s="9">
        <f t="shared" si="31"/>
        <v>1.3847023344398097</v>
      </c>
      <c r="AM23" s="12">
        <f t="shared" si="32"/>
        <v>1.5</v>
      </c>
      <c r="AN23" s="12">
        <f t="shared" si="33"/>
        <v>0</v>
      </c>
      <c r="AO23" s="12">
        <f t="shared" si="34"/>
        <v>1.5012907692300852</v>
      </c>
      <c r="AP23" s="33">
        <f t="shared" si="35"/>
        <v>1.4567339929538714</v>
      </c>
    </row>
    <row r="24" spans="1:42">
      <c r="A24" s="104"/>
      <c r="B24" s="7">
        <f t="shared" si="36"/>
        <v>21</v>
      </c>
      <c r="C24" s="34">
        <f t="shared" si="37"/>
        <v>1.116993267983851</v>
      </c>
      <c r="D24" s="35">
        <f t="shared" si="0"/>
        <v>63.999000000000002</v>
      </c>
      <c r="E24" s="33">
        <f t="shared" si="1"/>
        <v>-0.25682100291660914</v>
      </c>
      <c r="F24" s="34">
        <f t="shared" si="2"/>
        <v>0.83122979521965401</v>
      </c>
      <c r="G24" s="36">
        <f t="shared" si="3"/>
        <v>-3.9878857531761014E-6</v>
      </c>
      <c r="H24" s="36">
        <f t="shared" si="4"/>
        <v>-1.2321280294935733E-6</v>
      </c>
      <c r="I24" s="34">
        <f t="shared" si="5"/>
        <v>2.0245993856059421</v>
      </c>
      <c r="J24" s="34">
        <f t="shared" si="6"/>
        <v>1.1824700039328233</v>
      </c>
      <c r="K24" s="34">
        <f t="shared" si="7"/>
        <v>0.25353805907039906</v>
      </c>
      <c r="L24" s="34">
        <f t="shared" si="8"/>
        <v>1.6169195026533003</v>
      </c>
      <c r="M24" s="34">
        <f t="shared" si="9"/>
        <v>1.2711350918660937</v>
      </c>
      <c r="N24" s="34">
        <f t="shared" si="10"/>
        <v>0.75346429373984836</v>
      </c>
      <c r="O24" s="34">
        <f t="shared" si="11"/>
        <v>0.8634552089134524</v>
      </c>
      <c r="P24" s="34">
        <f t="shared" si="12"/>
        <v>0.61797170223645403</v>
      </c>
      <c r="Q24" s="36">
        <f t="shared" si="13"/>
        <v>1.3136897523762454</v>
      </c>
      <c r="R24" s="36">
        <f t="shared" si="14"/>
        <v>1.3964910980083838</v>
      </c>
      <c r="S24" s="34">
        <f t="shared" si="15"/>
        <v>1.5</v>
      </c>
      <c r="T24" s="34">
        <f t="shared" si="16"/>
        <v>0</v>
      </c>
      <c r="U24" s="34">
        <f t="shared" si="17"/>
        <v>1.5068317775495774</v>
      </c>
      <c r="V24" s="33">
        <f t="shared" si="18"/>
        <v>1.4402693045555697</v>
      </c>
      <c r="W24" s="12"/>
      <c r="X24" s="14">
        <f t="shared" si="19"/>
        <v>1.1170032679838511</v>
      </c>
      <c r="Y24" s="33">
        <f t="shared" si="20"/>
        <v>-0.25682499080236232</v>
      </c>
      <c r="Z24" s="12">
        <f t="shared" si="21"/>
        <v>0.83122856309162452</v>
      </c>
      <c r="AA24" s="42" t="s">
        <v>39</v>
      </c>
      <c r="AB24" s="42" t="s">
        <v>39</v>
      </c>
      <c r="AC24" s="12">
        <f t="shared" si="22"/>
        <v>2.024589385605942</v>
      </c>
      <c r="AD24" s="12">
        <f t="shared" si="23"/>
        <v>1.1824674956193157</v>
      </c>
      <c r="AE24" s="12">
        <f t="shared" si="24"/>
        <v>0.25353987254705923</v>
      </c>
      <c r="AF24" s="12">
        <f t="shared" si="25"/>
        <v>1.6169224867533536</v>
      </c>
      <c r="AG24" s="12">
        <f t="shared" si="26"/>
        <v>1.2711302942893801</v>
      </c>
      <c r="AH24" s="12">
        <f t="shared" si="27"/>
        <v>0.75345909131656197</v>
      </c>
      <c r="AI24" s="12">
        <f t="shared" si="28"/>
        <v>0.86346339543679251</v>
      </c>
      <c r="AJ24" s="12">
        <f t="shared" si="29"/>
        <v>0.61797160432499232</v>
      </c>
      <c r="AK24" s="9">
        <f t="shared" si="30"/>
        <v>1.3137034454042706</v>
      </c>
      <c r="AL24" s="9">
        <f t="shared" si="31"/>
        <v>1.3964967726670141</v>
      </c>
      <c r="AM24" s="12">
        <f t="shared" si="32"/>
        <v>1.5</v>
      </c>
      <c r="AN24" s="12">
        <f t="shared" si="33"/>
        <v>0</v>
      </c>
      <c r="AO24" s="12">
        <f t="shared" si="34"/>
        <v>1.5068344240840548</v>
      </c>
      <c r="AP24" s="33">
        <f t="shared" si="35"/>
        <v>1.4402614465134322</v>
      </c>
    </row>
    <row r="25" spans="1:42">
      <c r="A25" s="104"/>
      <c r="B25" s="7">
        <f t="shared" si="36"/>
        <v>22</v>
      </c>
      <c r="C25" s="34">
        <f t="shared" si="37"/>
        <v>1.137935473678531</v>
      </c>
      <c r="D25" s="35">
        <f t="shared" si="0"/>
        <v>65.198900000000009</v>
      </c>
      <c r="E25" s="33">
        <f t="shared" si="1"/>
        <v>-0.26518525249297431</v>
      </c>
      <c r="F25" s="34">
        <f t="shared" si="2"/>
        <v>0.828599289077801</v>
      </c>
      <c r="G25" s="36">
        <f t="shared" si="3"/>
        <v>-3.9998702614507664E-6</v>
      </c>
      <c r="H25" s="36">
        <f t="shared" si="4"/>
        <v>-1.2801307427423581E-6</v>
      </c>
      <c r="I25" s="34">
        <f t="shared" si="5"/>
        <v>2.0036571799112624</v>
      </c>
      <c r="J25" s="34">
        <f t="shared" si="6"/>
        <v>1.1771787786457597</v>
      </c>
      <c r="K25" s="34">
        <f t="shared" si="7"/>
        <v>0.25730597039874992</v>
      </c>
      <c r="L25" s="34">
        <f t="shared" si="8"/>
        <v>1.6232299528341212</v>
      </c>
      <c r="M25" s="34">
        <f t="shared" si="9"/>
        <v>1.261056730356922</v>
      </c>
      <c r="N25" s="34">
        <f t="shared" si="10"/>
        <v>0.74260044955434013</v>
      </c>
      <c r="O25" s="34">
        <f t="shared" si="11"/>
        <v>0.88062950327978162</v>
      </c>
      <c r="P25" s="34">
        <f t="shared" si="12"/>
        <v>0.61775052153639354</v>
      </c>
      <c r="Q25" s="36">
        <f t="shared" si="13"/>
        <v>1.3424451314491563</v>
      </c>
      <c r="R25" s="36">
        <f t="shared" si="14"/>
        <v>1.408465769864347</v>
      </c>
      <c r="S25" s="34">
        <f t="shared" si="15"/>
        <v>1.5</v>
      </c>
      <c r="T25" s="34">
        <f t="shared" si="16"/>
        <v>0</v>
      </c>
      <c r="U25" s="34">
        <f t="shared" si="17"/>
        <v>1.5123724756110672</v>
      </c>
      <c r="V25" s="33">
        <f t="shared" si="18"/>
        <v>1.4238287287775762</v>
      </c>
      <c r="W25" s="12"/>
      <c r="X25" s="14">
        <f t="shared" si="19"/>
        <v>1.137945473678531</v>
      </c>
      <c r="Y25" s="33">
        <f t="shared" si="20"/>
        <v>-0.26518925236323576</v>
      </c>
      <c r="Z25" s="12">
        <f t="shared" si="21"/>
        <v>0.82859800894705826</v>
      </c>
      <c r="AA25" s="42" t="s">
        <v>39</v>
      </c>
      <c r="AB25" s="42" t="s">
        <v>39</v>
      </c>
      <c r="AC25" s="12">
        <f t="shared" si="22"/>
        <v>2.0036471799112618</v>
      </c>
      <c r="AD25" s="12">
        <f t="shared" si="23"/>
        <v>1.1771762338757403</v>
      </c>
      <c r="AE25" s="12">
        <f t="shared" si="24"/>
        <v>0.25730775516510218</v>
      </c>
      <c r="AF25" s="12">
        <f t="shared" si="25"/>
        <v>1.6232329953388085</v>
      </c>
      <c r="AG25" s="12">
        <f t="shared" si="26"/>
        <v>1.2610519030858827</v>
      </c>
      <c r="AH25" s="12">
        <f t="shared" si="27"/>
        <v>0.7425952768253794</v>
      </c>
      <c r="AI25" s="12">
        <f t="shared" si="28"/>
        <v>0.88063771851342965</v>
      </c>
      <c r="AJ25" s="12">
        <f t="shared" si="29"/>
        <v>0.61775040808042314</v>
      </c>
      <c r="AK25" s="9">
        <f t="shared" si="30"/>
        <v>1.3424589002181437</v>
      </c>
      <c r="AL25" s="9">
        <f t="shared" si="31"/>
        <v>1.4084715314550116</v>
      </c>
      <c r="AM25" s="12">
        <f t="shared" si="32"/>
        <v>1.5</v>
      </c>
      <c r="AN25" s="12">
        <f t="shared" si="33"/>
        <v>0</v>
      </c>
      <c r="AO25" s="12">
        <f t="shared" si="34"/>
        <v>1.5123751203740665</v>
      </c>
      <c r="AP25" s="33">
        <f t="shared" si="35"/>
        <v>1.4238208858829788</v>
      </c>
    </row>
    <row r="26" spans="1:42">
      <c r="A26" s="104"/>
      <c r="B26" s="7">
        <f t="shared" si="36"/>
        <v>23</v>
      </c>
      <c r="C26" s="34">
        <f t="shared" si="37"/>
        <v>1.158877679373211</v>
      </c>
      <c r="D26" s="35">
        <f t="shared" si="0"/>
        <v>66.398800000000008</v>
      </c>
      <c r="E26" s="33">
        <f t="shared" si="1"/>
        <v>-0.27357343178269322</v>
      </c>
      <c r="F26" s="34">
        <f t="shared" si="2"/>
        <v>0.82586777235986264</v>
      </c>
      <c r="G26" s="36">
        <f t="shared" si="3"/>
        <v>-4.0107361864993862E-6</v>
      </c>
      <c r="H26" s="36">
        <f t="shared" si="4"/>
        <v>-1.3285901524495713E-6</v>
      </c>
      <c r="I26" s="34">
        <f t="shared" si="5"/>
        <v>1.9827149742165822</v>
      </c>
      <c r="J26" s="34">
        <f t="shared" si="6"/>
        <v>1.1718118570481535</v>
      </c>
      <c r="K26" s="34">
        <f t="shared" si="7"/>
        <v>0.26101291231115464</v>
      </c>
      <c r="L26" s="34">
        <f t="shared" si="8"/>
        <v>1.6296629618622518</v>
      </c>
      <c r="M26" s="34">
        <f t="shared" si="9"/>
        <v>1.2509167794163867</v>
      </c>
      <c r="N26" s="34">
        <f t="shared" si="10"/>
        <v>0.73179819480019548</v>
      </c>
      <c r="O26" s="34">
        <f t="shared" si="11"/>
        <v>0.8978647670620562</v>
      </c>
      <c r="P26" s="34">
        <f t="shared" si="12"/>
        <v>0.61749596233598703</v>
      </c>
      <c r="Q26" s="36">
        <f t="shared" si="13"/>
        <v>1.3713598530794044</v>
      </c>
      <c r="R26" s="36">
        <f t="shared" si="14"/>
        <v>1.4206243504150273</v>
      </c>
      <c r="S26" s="34">
        <f t="shared" si="15"/>
        <v>1.5</v>
      </c>
      <c r="T26" s="34">
        <f t="shared" si="16"/>
        <v>0</v>
      </c>
      <c r="U26" s="34">
        <f t="shared" si="17"/>
        <v>1.5179087138446068</v>
      </c>
      <c r="V26" s="33">
        <f t="shared" si="18"/>
        <v>1.4074196094885654</v>
      </c>
      <c r="W26" s="12"/>
      <c r="X26" s="14">
        <f t="shared" si="19"/>
        <v>1.158887679373211</v>
      </c>
      <c r="Y26" s="33">
        <f t="shared" si="20"/>
        <v>-0.27357744251887972</v>
      </c>
      <c r="Z26" s="12">
        <f t="shared" si="21"/>
        <v>0.82586644376971019</v>
      </c>
      <c r="AA26" s="42" t="s">
        <v>39</v>
      </c>
      <c r="AB26" s="42" t="s">
        <v>39</v>
      </c>
      <c r="AC26" s="12">
        <f t="shared" si="22"/>
        <v>1.9827049742165821</v>
      </c>
      <c r="AD26" s="12">
        <f t="shared" si="23"/>
        <v>1.1718092764467929</v>
      </c>
      <c r="AE26" s="12">
        <f t="shared" si="24"/>
        <v>0.26101466755826319</v>
      </c>
      <c r="AF26" s="12">
        <f t="shared" si="25"/>
        <v>1.6296660630092858</v>
      </c>
      <c r="AG26" s="12">
        <f t="shared" si="26"/>
        <v>1.2509119230222441</v>
      </c>
      <c r="AH26" s="12">
        <f t="shared" si="27"/>
        <v>0.73179305119433802</v>
      </c>
      <c r="AI26" s="12">
        <f t="shared" si="28"/>
        <v>0.89787301181494816</v>
      </c>
      <c r="AJ26" s="12">
        <f t="shared" si="29"/>
        <v>0.61749583254448859</v>
      </c>
      <c r="AK26" s="9">
        <f t="shared" si="30"/>
        <v>1.3713736983037215</v>
      </c>
      <c r="AL26" s="9">
        <f t="shared" si="31"/>
        <v>1.4206302007386522</v>
      </c>
      <c r="AM26" s="12">
        <f t="shared" si="32"/>
        <v>1.5</v>
      </c>
      <c r="AN26" s="12">
        <f t="shared" si="33"/>
        <v>0</v>
      </c>
      <c r="AO26" s="12">
        <f t="shared" si="34"/>
        <v>1.5179113561199016</v>
      </c>
      <c r="AP26" s="33">
        <f t="shared" si="35"/>
        <v>1.4074117814869944</v>
      </c>
    </row>
    <row r="27" spans="1:42">
      <c r="A27" s="104"/>
      <c r="B27" s="7">
        <f t="shared" si="36"/>
        <v>24</v>
      </c>
      <c r="C27" s="34">
        <f t="shared" si="37"/>
        <v>1.1798198850678909</v>
      </c>
      <c r="D27" s="35">
        <f t="shared" si="0"/>
        <v>67.598700000000008</v>
      </c>
      <c r="E27" s="33">
        <f t="shared" si="1"/>
        <v>-0.28198318497595687</v>
      </c>
      <c r="F27" s="34">
        <f t="shared" si="2"/>
        <v>0.82303431483190037</v>
      </c>
      <c r="G27" s="36">
        <f t="shared" si="3"/>
        <v>-4.0204709323976573E-6</v>
      </c>
      <c r="H27" s="36">
        <f t="shared" si="4"/>
        <v>-1.377481119280155E-6</v>
      </c>
      <c r="I27" s="34">
        <f t="shared" si="5"/>
        <v>1.9617727685219022</v>
      </c>
      <c r="J27" s="34">
        <f t="shared" si="6"/>
        <v>1.1663705643293376</v>
      </c>
      <c r="K27" s="34">
        <f t="shared" si="7"/>
        <v>0.26465717291638602</v>
      </c>
      <c r="L27" s="34">
        <f t="shared" si="8"/>
        <v>1.6362190404294332</v>
      </c>
      <c r="M27" s="34">
        <f t="shared" si="9"/>
        <v>1.2407164402439741</v>
      </c>
      <c r="N27" s="34">
        <f t="shared" si="10"/>
        <v>0.72105632827792809</v>
      </c>
      <c r="O27" s="34">
        <f t="shared" si="11"/>
        <v>0.9151627121515048</v>
      </c>
      <c r="P27" s="34">
        <f t="shared" si="12"/>
        <v>0.61720634991222845</v>
      </c>
      <c r="Q27" s="36">
        <f t="shared" si="13"/>
        <v>1.4004355587886947</v>
      </c>
      <c r="R27" s="36">
        <f t="shared" si="14"/>
        <v>1.4329708019807705</v>
      </c>
      <c r="S27" s="34">
        <f t="shared" si="15"/>
        <v>1.5</v>
      </c>
      <c r="T27" s="34">
        <f t="shared" si="16"/>
        <v>0</v>
      </c>
      <c r="U27" s="34">
        <f t="shared" si="17"/>
        <v>1.5234389944963054</v>
      </c>
      <c r="V27" s="33">
        <f t="shared" si="18"/>
        <v>1.3910414101929742</v>
      </c>
      <c r="W27" s="12"/>
      <c r="X27" s="14">
        <f t="shared" si="19"/>
        <v>1.179829885067891</v>
      </c>
      <c r="Y27" s="33">
        <f t="shared" si="20"/>
        <v>-0.28198720544688927</v>
      </c>
      <c r="Z27" s="12">
        <f t="shared" si="21"/>
        <v>0.82303293735078109</v>
      </c>
      <c r="AA27" s="42" t="s">
        <v>39</v>
      </c>
      <c r="AB27" s="42" t="s">
        <v>39</v>
      </c>
      <c r="AC27" s="12">
        <f t="shared" si="22"/>
        <v>1.9617627685219021</v>
      </c>
      <c r="AD27" s="12">
        <f t="shared" si="23"/>
        <v>1.1663679485370841</v>
      </c>
      <c r="AE27" s="12">
        <f t="shared" si="24"/>
        <v>0.26465889781823093</v>
      </c>
      <c r="AF27" s="12">
        <f t="shared" si="25"/>
        <v>1.6362222004688651</v>
      </c>
      <c r="AG27" s="12">
        <f t="shared" si="26"/>
        <v>1.2407115553026968</v>
      </c>
      <c r="AH27" s="12">
        <f t="shared" si="27"/>
        <v>0.72105121321920529</v>
      </c>
      <c r="AI27" s="12">
        <f t="shared" si="28"/>
        <v>0.91517098724965984</v>
      </c>
      <c r="AJ27" s="12">
        <f t="shared" si="29"/>
        <v>0.61720620297681106</v>
      </c>
      <c r="AK27" s="9">
        <f t="shared" si="30"/>
        <v>1.400449481324239</v>
      </c>
      <c r="AL27" s="9">
        <f t="shared" si="31"/>
        <v>1.4329767430228557</v>
      </c>
      <c r="AM27" s="12">
        <f t="shared" si="32"/>
        <v>1.5</v>
      </c>
      <c r="AN27" s="12">
        <f t="shared" si="33"/>
        <v>0</v>
      </c>
      <c r="AO27" s="12">
        <f t="shared" si="34"/>
        <v>1.5234416335697865</v>
      </c>
      <c r="AP27" s="33">
        <f t="shared" si="35"/>
        <v>1.3910335968265723</v>
      </c>
    </row>
    <row r="28" spans="1:42">
      <c r="A28" s="104"/>
      <c r="B28" s="7">
        <f t="shared" si="36"/>
        <v>25</v>
      </c>
      <c r="C28" s="34">
        <f t="shared" si="37"/>
        <v>1.2007620907625709</v>
      </c>
      <c r="D28" s="35">
        <f t="shared" si="0"/>
        <v>68.798600000000008</v>
      </c>
      <c r="E28" s="33">
        <f t="shared" si="1"/>
        <v>-0.29041213030212765</v>
      </c>
      <c r="F28" s="34">
        <f t="shared" si="2"/>
        <v>0.82009803961074201</v>
      </c>
      <c r="G28" s="36">
        <f t="shared" si="3"/>
        <v>-4.0290623051220109E-6</v>
      </c>
      <c r="H28" s="36">
        <f t="shared" si="4"/>
        <v>-1.4267778322141211E-6</v>
      </c>
      <c r="I28" s="34">
        <f t="shared" si="5"/>
        <v>1.9408305628272222</v>
      </c>
      <c r="J28" s="34">
        <f t="shared" si="6"/>
        <v>1.1608562579500674</v>
      </c>
      <c r="K28" s="34">
        <f t="shared" si="7"/>
        <v>0.26823700407599382</v>
      </c>
      <c r="L28" s="34">
        <f t="shared" si="8"/>
        <v>1.6428987253325338</v>
      </c>
      <c r="M28" s="34">
        <f t="shared" si="9"/>
        <v>1.2304569241812655</v>
      </c>
      <c r="N28" s="34">
        <f t="shared" si="10"/>
        <v>0.71037363864595671</v>
      </c>
      <c r="O28" s="34">
        <f t="shared" si="11"/>
        <v>0.93252508668657808</v>
      </c>
      <c r="P28" s="34">
        <f t="shared" si="12"/>
        <v>0.61687997300054254</v>
      </c>
      <c r="Q28" s="36">
        <f t="shared" si="13"/>
        <v>1.4296742027822769</v>
      </c>
      <c r="R28" s="36">
        <f t="shared" si="14"/>
        <v>1.4455094881831727</v>
      </c>
      <c r="S28" s="34">
        <f t="shared" si="15"/>
        <v>1.5</v>
      </c>
      <c r="T28" s="34">
        <f t="shared" si="16"/>
        <v>0</v>
      </c>
      <c r="U28" s="34">
        <f t="shared" si="17"/>
        <v>1.5289618244430623</v>
      </c>
      <c r="V28" s="33">
        <f t="shared" si="18"/>
        <v>1.374693587335043</v>
      </c>
      <c r="W28" s="12"/>
      <c r="X28" s="14">
        <f t="shared" si="19"/>
        <v>1.200772090762571</v>
      </c>
      <c r="Y28" s="33">
        <f t="shared" si="20"/>
        <v>-0.29041615936443277</v>
      </c>
      <c r="Z28" s="12">
        <f t="shared" si="21"/>
        <v>0.8200966128329098</v>
      </c>
      <c r="AA28" s="42" t="s">
        <v>39</v>
      </c>
      <c r="AB28" s="42" t="s">
        <v>39</v>
      </c>
      <c r="AC28" s="12">
        <f t="shared" si="22"/>
        <v>1.9408205628272222</v>
      </c>
      <c r="AD28" s="12">
        <f t="shared" si="23"/>
        <v>1.160853607622913</v>
      </c>
      <c r="AE28" s="12">
        <f t="shared" si="24"/>
        <v>0.26823869778902254</v>
      </c>
      <c r="AF28" s="12">
        <f t="shared" si="25"/>
        <v>1.6429019445270039</v>
      </c>
      <c r="AG28" s="12">
        <f t="shared" si="26"/>
        <v>1.2304520112737669</v>
      </c>
      <c r="AH28" s="12">
        <f t="shared" si="27"/>
        <v>0.71036855155345524</v>
      </c>
      <c r="AI28" s="12">
        <f t="shared" si="28"/>
        <v>0.93253339297354831</v>
      </c>
      <c r="AJ28" s="12">
        <f t="shared" si="29"/>
        <v>0.61687980809529053</v>
      </c>
      <c r="AK28" s="9">
        <f t="shared" si="30"/>
        <v>1.4296882036422462</v>
      </c>
      <c r="AL28" s="9">
        <f t="shared" si="31"/>
        <v>1.445515522128108</v>
      </c>
      <c r="AM28" s="12">
        <f t="shared" si="32"/>
        <v>1.5</v>
      </c>
      <c r="AN28" s="12">
        <f t="shared" si="33"/>
        <v>0</v>
      </c>
      <c r="AO28" s="12">
        <f t="shared" si="34"/>
        <v>1.528964459602925</v>
      </c>
      <c r="AP28" s="33">
        <f t="shared" si="35"/>
        <v>1.3746857883425518</v>
      </c>
    </row>
    <row r="29" spans="1:42">
      <c r="A29" s="104"/>
      <c r="B29" s="7">
        <f t="shared" si="36"/>
        <v>26</v>
      </c>
      <c r="C29" s="34">
        <f t="shared" si="37"/>
        <v>1.2217042964572509</v>
      </c>
      <c r="D29" s="35">
        <f t="shared" si="0"/>
        <v>69.998500000000007</v>
      </c>
      <c r="E29" s="33">
        <f t="shared" si="1"/>
        <v>-0.2988578608659691</v>
      </c>
      <c r="F29" s="34">
        <f t="shared" si="2"/>
        <v>0.81705812461453386</v>
      </c>
      <c r="G29" s="36">
        <f t="shared" si="3"/>
        <v>-4.0364985067764536E-6</v>
      </c>
      <c r="H29" s="36">
        <f t="shared" si="4"/>
        <v>-1.476453766802166E-6</v>
      </c>
      <c r="I29" s="34">
        <f t="shared" si="5"/>
        <v>1.9198883571325422</v>
      </c>
      <c r="J29" s="34">
        <f t="shared" si="6"/>
        <v>1.1552703282091465</v>
      </c>
      <c r="K29" s="34">
        <f t="shared" si="7"/>
        <v>0.27175062045498333</v>
      </c>
      <c r="L29" s="34">
        <f t="shared" si="8"/>
        <v>1.649702579977318</v>
      </c>
      <c r="M29" s="34">
        <f t="shared" si="9"/>
        <v>1.2201394531574918</v>
      </c>
      <c r="N29" s="34">
        <f t="shared" si="10"/>
        <v>0.69974890397505041</v>
      </c>
      <c r="O29" s="34">
        <f t="shared" si="11"/>
        <v>0.94995367600226799</v>
      </c>
      <c r="P29" s="34">
        <f t="shared" si="12"/>
        <v>0.61651508347885609</v>
      </c>
      <c r="Q29" s="36">
        <f t="shared" si="13"/>
        <v>1.4590780863229456</v>
      </c>
      <c r="R29" s="36">
        <f t="shared" si="14"/>
        <v>1.4582452052844923</v>
      </c>
      <c r="S29" s="34">
        <f t="shared" si="15"/>
        <v>1.5</v>
      </c>
      <c r="T29" s="34">
        <f t="shared" si="16"/>
        <v>0</v>
      </c>
      <c r="U29" s="34">
        <f t="shared" si="17"/>
        <v>1.5344757155888589</v>
      </c>
      <c r="V29" s="33">
        <f t="shared" si="18"/>
        <v>1.3583755901441554</v>
      </c>
      <c r="W29" s="12"/>
      <c r="X29" s="14">
        <f t="shared" si="19"/>
        <v>1.2217142964572509</v>
      </c>
      <c r="Y29" s="33">
        <f t="shared" si="20"/>
        <v>-0.29886189736447588</v>
      </c>
      <c r="Z29" s="12">
        <f t="shared" si="21"/>
        <v>0.81705664816076706</v>
      </c>
      <c r="AA29" s="42" t="s">
        <v>39</v>
      </c>
      <c r="AB29" s="42" t="s">
        <v>39</v>
      </c>
      <c r="AC29" s="12">
        <f t="shared" si="22"/>
        <v>1.9198783571325422</v>
      </c>
      <c r="AD29" s="12">
        <f t="shared" si="23"/>
        <v>1.1552676440189016</v>
      </c>
      <c r="AE29" s="12">
        <f t="shared" si="24"/>
        <v>0.27175228211765412</v>
      </c>
      <c r="AF29" s="12">
        <f t="shared" si="25"/>
        <v>1.6497058586022872</v>
      </c>
      <c r="AG29" s="12">
        <f t="shared" si="26"/>
        <v>1.220134512869852</v>
      </c>
      <c r="AH29" s="12">
        <f t="shared" si="27"/>
        <v>0.69974384426269021</v>
      </c>
      <c r="AI29" s="12">
        <f t="shared" si="28"/>
        <v>0.9499620143395977</v>
      </c>
      <c r="AJ29" s="12">
        <f t="shared" si="29"/>
        <v>0.61651489976018026</v>
      </c>
      <c r="AK29" s="9">
        <f t="shared" si="30"/>
        <v>1.4590921666949093</v>
      </c>
      <c r="AL29" s="9">
        <f t="shared" si="31"/>
        <v>1.4582513345311809</v>
      </c>
      <c r="AM29" s="12">
        <f t="shared" si="32"/>
        <v>1.5</v>
      </c>
      <c r="AN29" s="12">
        <f t="shared" si="33"/>
        <v>0</v>
      </c>
      <c r="AO29" s="12">
        <f t="shared" si="34"/>
        <v>1.5344783461257947</v>
      </c>
      <c r="AP29" s="33">
        <f t="shared" si="35"/>
        <v>1.3583678052608268</v>
      </c>
    </row>
    <row r="30" spans="1:42" ht="13.15" customHeight="1">
      <c r="A30" s="104"/>
      <c r="B30" s="7">
        <f t="shared" si="36"/>
        <v>27</v>
      </c>
      <c r="C30" s="34">
        <f t="shared" si="37"/>
        <v>1.2426465021519308</v>
      </c>
      <c r="D30" s="35">
        <f t="shared" si="0"/>
        <v>71.198400000000007</v>
      </c>
      <c r="E30" s="33">
        <f t="shared" si="1"/>
        <v>-0.30731794550847669</v>
      </c>
      <c r="F30" s="34">
        <f t="shared" si="2"/>
        <v>0.81391380401640145</v>
      </c>
      <c r="G30" s="36">
        <f t="shared" si="3"/>
        <v>-4.0427681642363211E-6</v>
      </c>
      <c r="H30" s="36">
        <f t="shared" si="4"/>
        <v>-1.526481720248718E-6</v>
      </c>
      <c r="I30" s="34">
        <f t="shared" si="5"/>
        <v>1.8989461514378623</v>
      </c>
      <c r="J30" s="34">
        <f t="shared" si="6"/>
        <v>1.1496141988318753</v>
      </c>
      <c r="K30" s="34">
        <f t="shared" si="7"/>
        <v>0.27519619856954169</v>
      </c>
      <c r="L30" s="34">
        <f t="shared" si="8"/>
        <v>1.6566311948433559</v>
      </c>
      <c r="M30" s="34">
        <f t="shared" si="9"/>
        <v>1.2097652601768958</v>
      </c>
      <c r="N30" s="34">
        <f t="shared" si="10"/>
        <v>0.68918089126096649</v>
      </c>
      <c r="O30" s="34">
        <f t="shared" si="11"/>
        <v>0.96745030358238959</v>
      </c>
      <c r="P30" s="34">
        <f t="shared" si="12"/>
        <v>0.61610989606357758</v>
      </c>
      <c r="Q30" s="36">
        <f t="shared" si="13"/>
        <v>1.4886498949477609</v>
      </c>
      <c r="R30" s="36">
        <f t="shared" si="14"/>
        <v>1.4711832163847638</v>
      </c>
      <c r="S30" s="34">
        <f t="shared" si="15"/>
        <v>1.5</v>
      </c>
      <c r="T30" s="34">
        <f t="shared" si="16"/>
        <v>0</v>
      </c>
      <c r="U30" s="34">
        <f t="shared" si="17"/>
        <v>1.539979185254448</v>
      </c>
      <c r="V30" s="33">
        <f t="shared" si="18"/>
        <v>1.3420868604610003</v>
      </c>
      <c r="W30" s="12"/>
      <c r="X30" s="14">
        <f t="shared" si="19"/>
        <v>1.2426565021519309</v>
      </c>
      <c r="Y30" s="33">
        <f t="shared" si="20"/>
        <v>-0.30732198827664092</v>
      </c>
      <c r="Z30" s="12">
        <f t="shared" si="21"/>
        <v>0.81391227753468121</v>
      </c>
      <c r="AA30" s="42" t="s">
        <v>39</v>
      </c>
      <c r="AB30" s="42" t="s">
        <v>39</v>
      </c>
      <c r="AC30" s="12">
        <f t="shared" si="22"/>
        <v>1.8989361514378622</v>
      </c>
      <c r="AD30" s="12">
        <f t="shared" si="23"/>
        <v>1.1496114814664564</v>
      </c>
      <c r="AE30" s="12">
        <f t="shared" si="24"/>
        <v>0.2751978273018667</v>
      </c>
      <c r="AF30" s="12">
        <f t="shared" si="25"/>
        <v>1.6566345331873167</v>
      </c>
      <c r="AG30" s="12">
        <f t="shared" si="26"/>
        <v>1.20976029310061</v>
      </c>
      <c r="AH30" s="12">
        <f t="shared" si="27"/>
        <v>0.68917585833725226</v>
      </c>
      <c r="AI30" s="12">
        <f t="shared" si="28"/>
        <v>0.96745867485006365</v>
      </c>
      <c r="AJ30" s="12">
        <f t="shared" si="29"/>
        <v>0.61610969267007287</v>
      </c>
      <c r="AK30" s="9">
        <f t="shared" si="30"/>
        <v>1.4886640562121638</v>
      </c>
      <c r="AL30" s="9">
        <f t="shared" si="31"/>
        <v>1.4711894435636923</v>
      </c>
      <c r="AM30" s="12">
        <f t="shared" si="32"/>
        <v>1.5</v>
      </c>
      <c r="AN30" s="12">
        <f t="shared" si="33"/>
        <v>0</v>
      </c>
      <c r="AO30" s="12">
        <f t="shared" si="34"/>
        <v>1.5399818104618255</v>
      </c>
      <c r="AP30" s="33">
        <f t="shared" si="35"/>
        <v>1.3420790894185168</v>
      </c>
    </row>
    <row r="31" spans="1:42">
      <c r="A31" s="59"/>
      <c r="B31" s="7">
        <f t="shared" si="36"/>
        <v>28</v>
      </c>
      <c r="C31" s="34">
        <f t="shared" si="37"/>
        <v>1.2635887078466108</v>
      </c>
      <c r="D31" s="35">
        <f t="shared" si="0"/>
        <v>72.398300000000006</v>
      </c>
      <c r="E31" s="33">
        <f t="shared" si="1"/>
        <v>-0.3157899296911808</v>
      </c>
      <c r="F31" s="34">
        <f t="shared" si="2"/>
        <v>0.81066436970280187</v>
      </c>
      <c r="G31" s="36">
        <f t="shared" si="3"/>
        <v>-4.0478603273719216E-6</v>
      </c>
      <c r="H31" s="36">
        <f t="shared" si="4"/>
        <v>-1.5768337829902279E-6</v>
      </c>
      <c r="I31" s="34">
        <f t="shared" si="5"/>
        <v>1.8780039457431823</v>
      </c>
      <c r="J31" s="34">
        <f t="shared" si="6"/>
        <v>1.1438893275809061</v>
      </c>
      <c r="K31" s="34">
        <f t="shared" si="7"/>
        <v>0.27857187583380982</v>
      </c>
      <c r="L31" s="34">
        <f t="shared" si="8"/>
        <v>1.6636851879051759</v>
      </c>
      <c r="M31" s="34">
        <f t="shared" si="9"/>
        <v>1.1993355898508073</v>
      </c>
      <c r="N31" s="34">
        <f t="shared" si="10"/>
        <v>0.67866835589237495</v>
      </c>
      <c r="O31" s="34">
        <f t="shared" si="11"/>
        <v>0.98501683201280188</v>
      </c>
      <c r="P31" s="34">
        <f t="shared" si="12"/>
        <v>0.61566258802098373</v>
      </c>
      <c r="Q31" s="36">
        <f t="shared" si="13"/>
        <v>1.5183927388238805</v>
      </c>
      <c r="R31" s="36">
        <f t="shared" si="14"/>
        <v>1.4843292887713164</v>
      </c>
      <c r="S31" s="34">
        <f t="shared" si="15"/>
        <v>1.5</v>
      </c>
      <c r="T31" s="34">
        <f t="shared" si="16"/>
        <v>0</v>
      </c>
      <c r="U31" s="34">
        <f t="shared" si="17"/>
        <v>1.5454707565600727</v>
      </c>
      <c r="V31" s="33">
        <f t="shared" si="18"/>
        <v>1.3258268325431402</v>
      </c>
      <c r="W31" s="12"/>
      <c r="X31" s="14">
        <f t="shared" si="19"/>
        <v>1.2635987078466109</v>
      </c>
      <c r="Y31" s="33">
        <f t="shared" si="20"/>
        <v>-0.31579397755150818</v>
      </c>
      <c r="Z31" s="12">
        <f t="shared" si="21"/>
        <v>0.81066279286901888</v>
      </c>
      <c r="AA31" s="42" t="s">
        <v>39</v>
      </c>
      <c r="AB31" s="42" t="s">
        <v>39</v>
      </c>
      <c r="AC31" s="12">
        <f t="shared" si="22"/>
        <v>1.8779939457431822</v>
      </c>
      <c r="AD31" s="12">
        <f t="shared" si="23"/>
        <v>1.1438865777446319</v>
      </c>
      <c r="AE31" s="12">
        <f t="shared" si="24"/>
        <v>0.27857347073690431</v>
      </c>
      <c r="AF31" s="12">
        <f t="shared" si="25"/>
        <v>1.6636885862698434</v>
      </c>
      <c r="AG31" s="12">
        <f t="shared" si="26"/>
        <v>1.1993305965830454</v>
      </c>
      <c r="AH31" s="12">
        <f t="shared" si="27"/>
        <v>0.67866334916013682</v>
      </c>
      <c r="AI31" s="12">
        <f t="shared" si="28"/>
        <v>0.98502523710970658</v>
      </c>
      <c r="AJ31" s="12">
        <f t="shared" si="29"/>
        <v>0.61566236407329711</v>
      </c>
      <c r="AK31" s="9">
        <f t="shared" si="30"/>
        <v>1.5184069825741047</v>
      </c>
      <c r="AL31" s="9">
        <f t="shared" si="31"/>
        <v>1.4843356167631794</v>
      </c>
      <c r="AM31" s="12">
        <f t="shared" si="32"/>
        <v>1.5</v>
      </c>
      <c r="AN31" s="12">
        <f t="shared" si="33"/>
        <v>0</v>
      </c>
      <c r="AO31" s="12">
        <f t="shared" si="34"/>
        <v>1.5454733757341201</v>
      </c>
      <c r="AP31" s="33">
        <f t="shared" si="35"/>
        <v>1.3258190750695131</v>
      </c>
    </row>
    <row r="32" spans="1:42">
      <c r="A32" s="59"/>
      <c r="B32" s="7">
        <f t="shared" si="36"/>
        <v>29</v>
      </c>
      <c r="C32" s="34">
        <f t="shared" si="37"/>
        <v>1.2845309135412908</v>
      </c>
      <c r="D32" s="35">
        <f t="shared" si="0"/>
        <v>73.598200000000006</v>
      </c>
      <c r="E32" s="33">
        <f t="shared" si="1"/>
        <v>-0.32427133640275252</v>
      </c>
      <c r="F32" s="34">
        <f t="shared" si="2"/>
        <v>0.80730917273840841</v>
      </c>
      <c r="G32" s="36">
        <f t="shared" si="3"/>
        <v>-4.0517644843696132E-6</v>
      </c>
      <c r="H32" s="36">
        <f t="shared" si="4"/>
        <v>-1.6274813432470836E-6</v>
      </c>
      <c r="I32" s="34">
        <f t="shared" si="5"/>
        <v>1.8570617400485023</v>
      </c>
      <c r="J32" s="34">
        <f t="shared" si="6"/>
        <v>1.1380972068900739</v>
      </c>
      <c r="K32" s="34">
        <f t="shared" si="7"/>
        <v>0.28187574960796202</v>
      </c>
      <c r="L32" s="34">
        <f t="shared" si="8"/>
        <v>1.6708652050043236</v>
      </c>
      <c r="M32" s="34">
        <f t="shared" si="9"/>
        <v>1.1888516989775078</v>
      </c>
      <c r="N32" s="34">
        <f t="shared" si="10"/>
        <v>0.66821004107099458</v>
      </c>
      <c r="O32" s="34">
        <f t="shared" si="11"/>
        <v>1.002655163933329</v>
      </c>
      <c r="P32" s="34">
        <f t="shared" si="12"/>
        <v>0.61517129889789912</v>
      </c>
      <c r="Q32" s="36">
        <f t="shared" si="13"/>
        <v>1.548310196576109</v>
      </c>
      <c r="R32" s="36">
        <f t="shared" si="14"/>
        <v>1.4976897347517473</v>
      </c>
      <c r="S32" s="34">
        <f t="shared" si="15"/>
        <v>1.5</v>
      </c>
      <c r="T32" s="34">
        <f t="shared" si="16"/>
        <v>0</v>
      </c>
      <c r="U32" s="34">
        <f t="shared" si="17"/>
        <v>1.5509489588008709</v>
      </c>
      <c r="V32" s="33">
        <f t="shared" si="18"/>
        <v>1.3095949328484617</v>
      </c>
      <c r="W32" s="12"/>
      <c r="X32" s="14">
        <f t="shared" si="19"/>
        <v>1.2845409135412909</v>
      </c>
      <c r="Y32" s="33">
        <f t="shared" si="20"/>
        <v>-0.32427538816723689</v>
      </c>
      <c r="Z32" s="12">
        <f t="shared" si="21"/>
        <v>0.80730754525706516</v>
      </c>
      <c r="AA32" s="42" t="s">
        <v>39</v>
      </c>
      <c r="AB32" s="42" t="s">
        <v>39</v>
      </c>
      <c r="AC32" s="12">
        <f t="shared" si="22"/>
        <v>1.8570517400485023</v>
      </c>
      <c r="AD32" s="12">
        <f t="shared" si="23"/>
        <v>1.138094425303974</v>
      </c>
      <c r="AE32" s="12">
        <f t="shared" si="24"/>
        <v>0.28187730976358938</v>
      </c>
      <c r="AF32" s="12">
        <f t="shared" si="25"/>
        <v>1.6708686637047991</v>
      </c>
      <c r="AG32" s="12">
        <f t="shared" si="26"/>
        <v>1.1888466801214044</v>
      </c>
      <c r="AH32" s="12">
        <f t="shared" si="27"/>
        <v>0.66820505992709789</v>
      </c>
      <c r="AI32" s="12">
        <f t="shared" si="28"/>
        <v>1.0026636037777017</v>
      </c>
      <c r="AJ32" s="12">
        <f t="shared" si="29"/>
        <v>0.61517105349860624</v>
      </c>
      <c r="AK32" s="9">
        <f t="shared" si="30"/>
        <v>1.5483245246402906</v>
      </c>
      <c r="AL32" s="9">
        <f t="shared" si="31"/>
        <v>1.4976961667078388</v>
      </c>
      <c r="AM32" s="12">
        <f t="shared" si="32"/>
        <v>1.5</v>
      </c>
      <c r="AN32" s="12">
        <f t="shared" si="33"/>
        <v>0</v>
      </c>
      <c r="AO32" s="12">
        <f t="shared" si="34"/>
        <v>1.5509515712408541</v>
      </c>
      <c r="AP32" s="33">
        <f t="shared" si="35"/>
        <v>1.30958718866792</v>
      </c>
    </row>
    <row r="33" spans="1:42">
      <c r="A33" s="59"/>
      <c r="B33" s="7">
        <f t="shared" si="36"/>
        <v>30</v>
      </c>
      <c r="C33" s="34">
        <f t="shared" si="37"/>
        <v>1.3054731192359708</v>
      </c>
      <c r="D33" s="35">
        <f t="shared" si="0"/>
        <v>74.798100000000005</v>
      </c>
      <c r="E33" s="33">
        <f t="shared" si="1"/>
        <v>-0.33275966708668281</v>
      </c>
      <c r="F33" s="34">
        <f t="shared" si="2"/>
        <v>0.80384762483965821</v>
      </c>
      <c r="G33" s="36">
        <f t="shared" si="3"/>
        <v>-4.0544705728340347E-6</v>
      </c>
      <c r="H33" s="36">
        <f t="shared" si="4"/>
        <v>-1.6783950881338328E-6</v>
      </c>
      <c r="I33" s="34">
        <f t="shared" si="5"/>
        <v>1.8361195343538224</v>
      </c>
      <c r="J33" s="34">
        <f t="shared" si="6"/>
        <v>1.1322393645217592</v>
      </c>
      <c r="K33" s="34">
        <f t="shared" si="7"/>
        <v>0.28510587625013173</v>
      </c>
      <c r="L33" s="34">
        <f t="shared" si="8"/>
        <v>1.6781719201664735</v>
      </c>
      <c r="M33" s="34">
        <f t="shared" si="9"/>
        <v>1.1783148571731878</v>
      </c>
      <c r="N33" s="34">
        <f t="shared" si="10"/>
        <v>0.65780467718063451</v>
      </c>
      <c r="O33" s="34">
        <f t="shared" si="11"/>
        <v>1.0203672429858393</v>
      </c>
      <c r="P33" s="34">
        <f t="shared" si="12"/>
        <v>0.61463413027597957</v>
      </c>
      <c r="Q33" s="36">
        <f t="shared" si="13"/>
        <v>1.5784063629601135</v>
      </c>
      <c r="R33" s="36">
        <f t="shared" si="14"/>
        <v>1.511271456342923</v>
      </c>
      <c r="S33" s="34">
        <f t="shared" si="15"/>
        <v>1.5</v>
      </c>
      <c r="T33" s="34">
        <f t="shared" si="16"/>
        <v>0</v>
      </c>
      <c r="U33" s="34">
        <f t="shared" si="17"/>
        <v>1.5564123278146333</v>
      </c>
      <c r="V33" s="33">
        <f t="shared" si="18"/>
        <v>1.2933905797948568</v>
      </c>
      <c r="W33" s="12"/>
      <c r="X33" s="14">
        <f t="shared" si="19"/>
        <v>1.3054831192359708</v>
      </c>
      <c r="Y33" s="33">
        <f t="shared" si="20"/>
        <v>-0.33276372155725564</v>
      </c>
      <c r="Z33" s="12">
        <f t="shared" si="21"/>
        <v>0.80384594644457008</v>
      </c>
      <c r="AA33" s="42" t="s">
        <v>39</v>
      </c>
      <c r="AB33" s="42" t="s">
        <v>39</v>
      </c>
      <c r="AC33" s="12">
        <f t="shared" si="22"/>
        <v>1.8361095343538223</v>
      </c>
      <c r="AD33" s="12">
        <f t="shared" si="23"/>
        <v>1.1322365519238935</v>
      </c>
      <c r="AE33" s="12">
        <f t="shared" si="24"/>
        <v>0.28510740072024832</v>
      </c>
      <c r="AF33" s="12">
        <f t="shared" si="25"/>
        <v>1.6781754395313833</v>
      </c>
      <c r="AG33" s="12">
        <f t="shared" si="26"/>
        <v>1.1783098133381618</v>
      </c>
      <c r="AH33" s="12">
        <f t="shared" si="27"/>
        <v>0.65779972101566053</v>
      </c>
      <c r="AI33" s="12">
        <f t="shared" si="28"/>
        <v>1.020375718515723</v>
      </c>
      <c r="AJ33" s="12">
        <f t="shared" si="29"/>
        <v>0.61463386250947161</v>
      </c>
      <c r="AK33" s="9">
        <f t="shared" si="30"/>
        <v>1.5784207774249004</v>
      </c>
      <c r="AL33" s="9">
        <f t="shared" si="31"/>
        <v>1.5112779957074736</v>
      </c>
      <c r="AM33" s="12">
        <f t="shared" si="32"/>
        <v>1.5</v>
      </c>
      <c r="AN33" s="12">
        <f t="shared" si="33"/>
        <v>0</v>
      </c>
      <c r="AO33" s="12">
        <f t="shared" si="34"/>
        <v>1.5564149328230286</v>
      </c>
      <c r="AP33" s="33">
        <f t="shared" si="35"/>
        <v>1.2933828486277308</v>
      </c>
    </row>
    <row r="34" spans="1:42">
      <c r="A34" s="59"/>
      <c r="B34" s="7">
        <f t="shared" si="36"/>
        <v>31</v>
      </c>
      <c r="C34" s="34">
        <f t="shared" si="37"/>
        <v>1.3264153249306507</v>
      </c>
      <c r="D34" s="35">
        <f t="shared" si="0"/>
        <v>75.998000000000019</v>
      </c>
      <c r="E34" s="33">
        <f t="shared" si="1"/>
        <v>-0.34125240258882661</v>
      </c>
      <c r="F34" s="34">
        <f t="shared" si="2"/>
        <v>0.800279199859246</v>
      </c>
      <c r="G34" s="36">
        <f t="shared" si="3"/>
        <v>-4.0559689871155769E-6</v>
      </c>
      <c r="H34" s="36">
        <f t="shared" si="4"/>
        <v>-1.7295449921128636E-6</v>
      </c>
      <c r="I34" s="34">
        <f t="shared" si="5"/>
        <v>1.8151773286591424</v>
      </c>
      <c r="J34" s="34">
        <f t="shared" si="6"/>
        <v>1.126317364248322</v>
      </c>
      <c r="K34" s="34">
        <f t="shared" si="7"/>
        <v>0.28826027017500078</v>
      </c>
      <c r="L34" s="34">
        <f t="shared" si="8"/>
        <v>1.685606035857212</v>
      </c>
      <c r="M34" s="34">
        <f t="shared" si="9"/>
        <v>1.1677263475575803</v>
      </c>
      <c r="N34" s="34">
        <f t="shared" si="10"/>
        <v>0.64745098110156207</v>
      </c>
      <c r="O34" s="34">
        <f t="shared" si="11"/>
        <v>1.0381550547556504</v>
      </c>
      <c r="P34" s="34">
        <f t="shared" si="12"/>
        <v>0.6140491455543603</v>
      </c>
      <c r="Q34" s="36">
        <f t="shared" si="13"/>
        <v>1.6086859008025061</v>
      </c>
      <c r="R34" s="36">
        <f t="shared" si="14"/>
        <v>1.5250819942359741</v>
      </c>
      <c r="S34" s="34">
        <f t="shared" si="15"/>
        <v>1.5</v>
      </c>
      <c r="T34" s="34">
        <f t="shared" si="16"/>
        <v>0</v>
      </c>
      <c r="U34" s="34">
        <f t="shared" si="17"/>
        <v>1.5618594063415743</v>
      </c>
      <c r="V34" s="33">
        <f t="shared" si="18"/>
        <v>1.2772131834944405</v>
      </c>
      <c r="W34" s="12"/>
      <c r="X34" s="14">
        <f t="shared" si="19"/>
        <v>1.3264253249306508</v>
      </c>
      <c r="Y34" s="33">
        <f t="shared" si="20"/>
        <v>-0.34125645855781372</v>
      </c>
      <c r="Z34" s="12">
        <f t="shared" si="21"/>
        <v>0.80027747031425389</v>
      </c>
      <c r="AA34" s="42" t="s">
        <v>39</v>
      </c>
      <c r="AB34" s="42" t="s">
        <v>39</v>
      </c>
      <c r="AC34" s="12">
        <f t="shared" si="22"/>
        <v>1.8151673286591423</v>
      </c>
      <c r="AD34" s="12">
        <f t="shared" si="23"/>
        <v>1.1263145213941121</v>
      </c>
      <c r="AE34" s="12">
        <f t="shared" si="24"/>
        <v>0.28826175800131271</v>
      </c>
      <c r="AF34" s="12">
        <f t="shared" si="25"/>
        <v>1.6856096162288121</v>
      </c>
      <c r="AG34" s="12">
        <f t="shared" si="26"/>
        <v>1.1677212793596683</v>
      </c>
      <c r="AH34" s="12">
        <f t="shared" si="27"/>
        <v>0.64744604929947402</v>
      </c>
      <c r="AI34" s="12">
        <f t="shared" si="28"/>
        <v>1.0381635669293385</v>
      </c>
      <c r="AJ34" s="12">
        <f t="shared" si="29"/>
        <v>0.61404885448675017</v>
      </c>
      <c r="AK34" s="9">
        <f t="shared" si="30"/>
        <v>1.6087004040389397</v>
      </c>
      <c r="AL34" s="9">
        <f t="shared" si="31"/>
        <v>1.5250886447706105</v>
      </c>
      <c r="AM34" s="12">
        <f t="shared" si="32"/>
        <v>1.5</v>
      </c>
      <c r="AN34" s="12">
        <f t="shared" si="33"/>
        <v>0</v>
      </c>
      <c r="AO34" s="12">
        <f t="shared" si="34"/>
        <v>1.5618620032242381</v>
      </c>
      <c r="AP34" s="33">
        <f t="shared" si="35"/>
        <v>1.277205465057027</v>
      </c>
    </row>
    <row r="35" spans="1:42">
      <c r="A35" s="59"/>
      <c r="B35" s="7">
        <f t="shared" si="36"/>
        <v>32</v>
      </c>
      <c r="C35" s="34">
        <f t="shared" si="37"/>
        <v>1.3473575306253307</v>
      </c>
      <c r="D35" s="35">
        <f t="shared" si="0"/>
        <v>77.197900000000018</v>
      </c>
      <c r="E35" s="33">
        <f t="shared" si="1"/>
        <v>-0.34974700412352777</v>
      </c>
      <c r="F35" s="34">
        <f t="shared" si="2"/>
        <v>0.79660343528421818</v>
      </c>
      <c r="G35" s="36">
        <f t="shared" si="3"/>
        <v>-4.0562505860819442E-6</v>
      </c>
      <c r="H35" s="36">
        <f t="shared" si="4"/>
        <v>-1.7809003073354646E-6</v>
      </c>
      <c r="I35" s="34">
        <f t="shared" si="5"/>
        <v>1.7942351229644624</v>
      </c>
      <c r="J35" s="34">
        <f t="shared" si="6"/>
        <v>1.1203328065581206</v>
      </c>
      <c r="K35" s="34">
        <f t="shared" si="7"/>
        <v>0.29133690292224368</v>
      </c>
      <c r="L35" s="34">
        <f t="shared" si="8"/>
        <v>1.6931682831694947</v>
      </c>
      <c r="M35" s="34">
        <f t="shared" si="9"/>
        <v>1.1570874674980545</v>
      </c>
      <c r="N35" s="34">
        <f t="shared" si="10"/>
        <v>0.63714765546640795</v>
      </c>
      <c r="O35" s="34">
        <f t="shared" si="11"/>
        <v>1.0560206277030866</v>
      </c>
      <c r="P35" s="34">
        <f t="shared" si="12"/>
        <v>0.6134143697659471</v>
      </c>
      <c r="Q35" s="36">
        <f t="shared" si="13"/>
        <v>1.6391540976829124</v>
      </c>
      <c r="R35" s="36">
        <f t="shared" si="14"/>
        <v>1.5391295815112802</v>
      </c>
      <c r="S35" s="34">
        <f t="shared" si="15"/>
        <v>1.5</v>
      </c>
      <c r="T35" s="34">
        <f t="shared" si="16"/>
        <v>0</v>
      </c>
      <c r="U35" s="34">
        <f t="shared" si="17"/>
        <v>1.567288744375795</v>
      </c>
      <c r="V35" s="33">
        <f t="shared" si="18"/>
        <v>1.2610621454604238</v>
      </c>
      <c r="W35" s="12"/>
      <c r="X35" s="14">
        <f t="shared" si="19"/>
        <v>1.3473675306253308</v>
      </c>
      <c r="Y35" s="33">
        <f t="shared" si="20"/>
        <v>-0.34975106037411385</v>
      </c>
      <c r="Z35" s="12">
        <f t="shared" si="21"/>
        <v>0.79660165438391084</v>
      </c>
      <c r="AA35" s="42" t="s">
        <v>39</v>
      </c>
      <c r="AB35" s="42" t="s">
        <v>39</v>
      </c>
      <c r="AC35" s="12">
        <f t="shared" si="22"/>
        <v>1.7942251229644623</v>
      </c>
      <c r="AD35" s="12">
        <f t="shared" si="23"/>
        <v>1.1203299342206929</v>
      </c>
      <c r="AE35" s="12">
        <f t="shared" si="24"/>
        <v>0.2913383531257645</v>
      </c>
      <c r="AF35" s="12">
        <f t="shared" si="25"/>
        <v>1.6931719249037449</v>
      </c>
      <c r="AG35" s="12">
        <f t="shared" si="26"/>
        <v>1.1570823755602835</v>
      </c>
      <c r="AH35" s="12">
        <f t="shared" si="27"/>
        <v>0.63714274740417887</v>
      </c>
      <c r="AI35" s="12">
        <f t="shared" si="28"/>
        <v>1.0560291774995663</v>
      </c>
      <c r="AJ35" s="12">
        <f t="shared" si="29"/>
        <v>0.61341405444499053</v>
      </c>
      <c r="AK35" s="9">
        <f t="shared" si="30"/>
        <v>1.6391686923747111</v>
      </c>
      <c r="AL35" s="9">
        <f t="shared" si="31"/>
        <v>1.5391363473218944</v>
      </c>
      <c r="AM35" s="12">
        <f t="shared" si="32"/>
        <v>1.5</v>
      </c>
      <c r="AN35" s="12">
        <f t="shared" si="33"/>
        <v>0</v>
      </c>
      <c r="AO35" s="12">
        <f t="shared" si="34"/>
        <v>1.5672913324421305</v>
      </c>
      <c r="AP35" s="33">
        <f t="shared" si="35"/>
        <v>1.2610544394648391</v>
      </c>
    </row>
    <row r="36" spans="1:42">
      <c r="A36" s="59"/>
      <c r="B36" s="7">
        <f t="shared" si="36"/>
        <v>33</v>
      </c>
      <c r="C36" s="34">
        <f t="shared" si="37"/>
        <v>1.3682997363200107</v>
      </c>
      <c r="D36" s="35">
        <f t="shared" ref="D36:D67" si="38">C36*180/PI()</f>
        <v>78.397800000000004</v>
      </c>
      <c r="E36" s="33">
        <f t="shared" ref="E36:E67" si="39">U36*COS(C36+V36)+a</f>
        <v>-0.35824091425701954</v>
      </c>
      <c r="F36" s="34">
        <f t="shared" ref="F36:F67" si="40">U36*SIN(C36+V36)</f>
        <v>0.79281993375059379</v>
      </c>
      <c r="G36" s="36">
        <f t="shared" ref="G36:G67" si="41">Y36-E36</f>
        <v>-4.0553067026660727E-6</v>
      </c>
      <c r="H36" s="36">
        <f t="shared" ref="H36:H67" si="42">Z36-F36</f>
        <v>-1.8324295596450213E-6</v>
      </c>
      <c r="I36" s="34">
        <f t="shared" ref="I36:I67" si="43">PI()-C36</f>
        <v>1.7732929172697824</v>
      </c>
      <c r="J36" s="34">
        <f t="shared" ref="J36:J67" si="44">SQRT(a^2+b^2-2*a*b*COS(I36))</f>
        <v>1.1142873293866002</v>
      </c>
      <c r="K36" s="34">
        <f t="shared" ref="K36:K67" si="45">ACOS((a^2+J36^2-b^2)/(2*a*J36))</f>
        <v>0.29433370223834121</v>
      </c>
      <c r="L36" s="34">
        <f t="shared" ref="L36:L67" si="46">ACOS((d^2+J36^2-cc^2)/(2*d*J36))</f>
        <v>1.7008594219351436</v>
      </c>
      <c r="M36" s="34">
        <f t="shared" ref="M36:M67" si="47">PI()-K36-L36</f>
        <v>1.1463995294163083</v>
      </c>
      <c r="N36" s="34">
        <f t="shared" si="10"/>
        <v>0.62689338785347415</v>
      </c>
      <c r="O36" s="34">
        <f t="shared" ref="O36:O67" si="48">ACOS((b^2+J36^2-a^2)/(2*b*J36))</f>
        <v>1.0739660340816701</v>
      </c>
      <c r="P36" s="34">
        <f t="shared" ref="P36:P67" si="49">ACOS((cc^2+J36^2-d^2)/(2*cc*J36))</f>
        <v>0.6127277894331572</v>
      </c>
      <c r="Q36" s="36">
        <f t="shared" ref="Q36:Q67" si="50">a*SIN(C36)/SIN(N36)</f>
        <v>1.6698169278951425</v>
      </c>
      <c r="R36" s="36">
        <f t="shared" ref="R36:R67" si="51">a*SIN(M36)/SIN(N36)</f>
        <v>1.5534232026395616</v>
      </c>
      <c r="S36" s="34">
        <f t="shared" ref="S36:S67" si="52">SQRT(rr^2+s^2)</f>
        <v>1.5</v>
      </c>
      <c r="T36" s="34">
        <f t="shared" ref="T36:T67" si="53">ASIN(s/S36)</f>
        <v>0</v>
      </c>
      <c r="U36" s="34">
        <f t="shared" ref="U36:U67" si="54">SQRT(S36^2+b^2-2*S36*b*COS(T36+P36+O36))</f>
        <v>1.5726988995081164</v>
      </c>
      <c r="V36" s="33">
        <f t="shared" ref="V36:V67" si="55">ACOS((b^2+U36^2-S36^2)/(2*b*U36))*IF(O36+P36+T36&gt;PI(),-1,1)</f>
        <v>1.2449368582846616</v>
      </c>
      <c r="W36" s="12"/>
      <c r="X36" s="14">
        <f t="shared" ref="X36:X67" si="56">C36+domega</f>
        <v>1.3683097363200107</v>
      </c>
      <c r="Y36" s="33">
        <f t="shared" ref="Y36:Y67" si="57">AO36*COS(X36+AP36)+a</f>
        <v>-0.3582449695637222</v>
      </c>
      <c r="Z36" s="12">
        <f t="shared" ref="Z36:Z67" si="58">AO36*SIN(X36+AP36)</f>
        <v>0.79281810132103414</v>
      </c>
      <c r="AA36" s="42" t="s">
        <v>39</v>
      </c>
      <c r="AB36" s="42" t="s">
        <v>39</v>
      </c>
      <c r="AC36" s="12">
        <f t="shared" ref="AC36:AC67" si="59">PI()-X36</f>
        <v>1.7732829172697824</v>
      </c>
      <c r="AD36" s="12">
        <f t="shared" ref="AD36:AD67" si="60">SQRT(a^2+b^2-2*a*b*COS(AC36))</f>
        <v>1.1142844283571407</v>
      </c>
      <c r="AE36" s="12">
        <f t="shared" ref="AE36:AE67" si="61">ACOS((a^2+AD36^2-b^2)/(2*a*AD36))</f>
        <v>0.29433511381895427</v>
      </c>
      <c r="AF36" s="12">
        <f t="shared" ref="AF36:AF67" si="62">ACOS((d^2+AD36^2-cc^2)/(2*d*AD36))</f>
        <v>1.7008631254017395</v>
      </c>
      <c r="AG36" s="12">
        <f t="shared" ref="AG36:AG67" si="63">PI()-AE36-AF36</f>
        <v>1.1463944143690992</v>
      </c>
      <c r="AH36" s="12">
        <f t="shared" ref="AH36:AH67" si="64">IF(ABS(PI()-AG36-X36)&lt;0.0000000001,0.0000000001,PI()-AG36-X36)</f>
        <v>0.62688850290068321</v>
      </c>
      <c r="AI36" s="12">
        <f t="shared" ref="AI36:AI67" si="65">ACOS((b^2+AD36^2-a^2)/(2*b*AD36))</f>
        <v>1.0739746225010571</v>
      </c>
      <c r="AJ36" s="12">
        <f t="shared" ref="AJ36:AJ67" si="66">ACOS((cc^2+AD36^2-d^2)/(2*cc*AD36))</f>
        <v>0.61272744888819208</v>
      </c>
      <c r="AK36" s="9">
        <f t="shared" ref="AK36:AK67" si="67">a*SIN(X36)/SIN(AH36)</f>
        <v>1.6698316170696512</v>
      </c>
      <c r="AL36" s="9">
        <f t="shared" ref="AL36:AL67" si="68">a*SIN(AG36)/SIN(AH36)</f>
        <v>1.5534300882058512</v>
      </c>
      <c r="AM36" s="12">
        <f t="shared" ref="AM36:AM67" si="69">SQRT(rr^2+s^2)</f>
        <v>1.5</v>
      </c>
      <c r="AN36" s="12">
        <f t="shared" ref="AN36:AN67" si="70">ASIN(s/AM36)</f>
        <v>0</v>
      </c>
      <c r="AO36" s="12">
        <f t="shared" ref="AO36:AO67" si="71">SQRT(AM36^2+b^2-2*AM36*b*COS(AN36+AJ36+AI36))</f>
        <v>1.5727014780712347</v>
      </c>
      <c r="AP36" s="33">
        <f t="shared" ref="AP36:AP67" si="72">ACOS((b^2+AO36^2-AM36^2)/(2*b*AO36))*IF(AI36+AJ36+AN36&gt;PI(),-1,1)</f>
        <v>1.2449291644386786</v>
      </c>
    </row>
    <row r="37" spans="1:42" ht="15" customHeight="1">
      <c r="A37" s="59"/>
      <c r="B37" s="7">
        <f t="shared" ref="B37:B68" si="73">B36+1</f>
        <v>34</v>
      </c>
      <c r="C37" s="34">
        <f t="shared" ref="C37:C68" si="74">C36+omegainc</f>
        <v>1.3892419420146906</v>
      </c>
      <c r="D37" s="35">
        <f t="shared" si="38"/>
        <v>79.597700000000017</v>
      </c>
      <c r="E37" s="33">
        <f t="shared" si="39"/>
        <v>-0.36673155790677936</v>
      </c>
      <c r="F37" s="34">
        <f t="shared" si="40"/>
        <v>0.78892836457771442</v>
      </c>
      <c r="G37" s="36">
        <f t="shared" si="41"/>
        <v>-4.053129150527468E-6</v>
      </c>
      <c r="H37" s="36">
        <f t="shared" si="42"/>
        <v>-1.8841005376968312E-6</v>
      </c>
      <c r="I37" s="34">
        <f t="shared" si="43"/>
        <v>1.7523507115751025</v>
      </c>
      <c r="J37" s="34">
        <f t="shared" si="44"/>
        <v>1.1081826088729014</v>
      </c>
      <c r="K37" s="34">
        <f t="shared" si="45"/>
        <v>0.29724855117567395</v>
      </c>
      <c r="L37" s="34">
        <f t="shared" si="46"/>
        <v>1.7086802407520183</v>
      </c>
      <c r="M37" s="34">
        <f t="shared" si="47"/>
        <v>1.1356638616621011</v>
      </c>
      <c r="N37" s="34">
        <f t="shared" si="10"/>
        <v>0.6166868499130016</v>
      </c>
      <c r="O37" s="34">
        <f t="shared" si="48"/>
        <v>1.0919933908390169</v>
      </c>
      <c r="P37" s="34">
        <f t="shared" si="49"/>
        <v>0.61198735246951153</v>
      </c>
      <c r="Q37" s="36">
        <f t="shared" si="50"/>
        <v>1.7006811202957073</v>
      </c>
      <c r="R37" s="36">
        <f t="shared" si="51"/>
        <v>1.5679726583764231</v>
      </c>
      <c r="S37" s="34">
        <f t="shared" si="52"/>
        <v>1.5</v>
      </c>
      <c r="T37" s="34">
        <f t="shared" si="53"/>
        <v>0</v>
      </c>
      <c r="U37" s="34">
        <f t="shared" si="54"/>
        <v>1.5780884372599524</v>
      </c>
      <c r="V37" s="33">
        <f t="shared" si="55"/>
        <v>1.2288367052837572</v>
      </c>
      <c r="W37" s="12"/>
      <c r="X37" s="14">
        <f t="shared" si="56"/>
        <v>1.3892519420146907</v>
      </c>
      <c r="Y37" s="33">
        <f t="shared" si="57"/>
        <v>-0.36673561103592989</v>
      </c>
      <c r="Z37" s="12">
        <f t="shared" si="58"/>
        <v>0.78892648047717673</v>
      </c>
      <c r="AA37" s="42" t="s">
        <v>39</v>
      </c>
      <c r="AB37" s="42" t="s">
        <v>39</v>
      </c>
      <c r="AC37" s="12">
        <f t="shared" si="59"/>
        <v>1.7523407115751024</v>
      </c>
      <c r="AD37" s="12">
        <f t="shared" si="60"/>
        <v>1.1081796799610233</v>
      </c>
      <c r="AE37" s="12">
        <f t="shared" si="61"/>
        <v>0.29724992311170961</v>
      </c>
      <c r="AF37" s="12">
        <f t="shared" si="62"/>
        <v>1.7086840063343842</v>
      </c>
      <c r="AG37" s="12">
        <f t="shared" si="63"/>
        <v>1.1356587241436993</v>
      </c>
      <c r="AH37" s="12">
        <f t="shared" si="64"/>
        <v>0.61668198743140334</v>
      </c>
      <c r="AI37" s="12">
        <f t="shared" si="65"/>
        <v>1.0920020189029815</v>
      </c>
      <c r="AJ37" s="12">
        <f t="shared" si="66"/>
        <v>0.6119869857114254</v>
      </c>
      <c r="AK37" s="9">
        <f t="shared" si="67"/>
        <v>1.7006959073578012</v>
      </c>
      <c r="AL37" s="9">
        <f t="shared" si="68"/>
        <v>1.5679796685843823</v>
      </c>
      <c r="AM37" s="12">
        <f t="shared" si="69"/>
        <v>1.5</v>
      </c>
      <c r="AN37" s="12">
        <f t="shared" si="70"/>
        <v>0</v>
      </c>
      <c r="AO37" s="12">
        <f t="shared" si="71"/>
        <v>1.57809100563683</v>
      </c>
      <c r="AP37" s="33">
        <f t="shared" si="72"/>
        <v>1.2288290232906307</v>
      </c>
    </row>
    <row r="38" spans="1:42">
      <c r="A38" s="4"/>
      <c r="B38" s="7">
        <f t="shared" si="73"/>
        <v>35</v>
      </c>
      <c r="C38" s="34">
        <f t="shared" si="74"/>
        <v>1.4101841477093706</v>
      </c>
      <c r="D38" s="35">
        <f t="shared" si="38"/>
        <v>80.797600000000017</v>
      </c>
      <c r="E38" s="33">
        <f t="shared" si="39"/>
        <v>-0.37521634335544074</v>
      </c>
      <c r="F38" s="34">
        <f t="shared" si="40"/>
        <v>0.7849284653259635</v>
      </c>
      <c r="G38" s="36">
        <f t="shared" si="41"/>
        <v>-4.0497102318237665E-6</v>
      </c>
      <c r="H38" s="36">
        <f t="shared" si="42"/>
        <v>-1.9358802819668952E-6</v>
      </c>
      <c r="I38" s="34">
        <f t="shared" si="43"/>
        <v>1.7314085058804225</v>
      </c>
      <c r="J38" s="34">
        <f t="shared" si="44"/>
        <v>1.1020203601423919</v>
      </c>
      <c r="K38" s="34">
        <f t="shared" si="45"/>
        <v>0.30007928721325849</v>
      </c>
      <c r="L38" s="34">
        <f t="shared" si="46"/>
        <v>1.7166315569177326</v>
      </c>
      <c r="M38" s="34">
        <f t="shared" si="47"/>
        <v>1.1248818094588018</v>
      </c>
      <c r="N38" s="34">
        <f t="shared" si="10"/>
        <v>0.60652669642162094</v>
      </c>
      <c r="O38" s="34">
        <f t="shared" si="48"/>
        <v>1.1101048604961128</v>
      </c>
      <c r="P38" s="34">
        <f t="shared" si="49"/>
        <v>0.61119096813413309</v>
      </c>
      <c r="Q38" s="36">
        <f t="shared" si="50"/>
        <v>1.7317542327297335</v>
      </c>
      <c r="R38" s="36">
        <f t="shared" si="51"/>
        <v>1.5827886372395663</v>
      </c>
      <c r="S38" s="34">
        <f t="shared" si="52"/>
        <v>1.5</v>
      </c>
      <c r="T38" s="34">
        <f t="shared" si="53"/>
        <v>0</v>
      </c>
      <c r="U38" s="34">
        <f t="shared" si="54"/>
        <v>1.5834559314079069</v>
      </c>
      <c r="V38" s="33">
        <f t="shared" si="55"/>
        <v>1.2127610601114081</v>
      </c>
      <c r="W38" s="12"/>
      <c r="X38" s="14">
        <f t="shared" si="56"/>
        <v>1.4101941477093707</v>
      </c>
      <c r="Y38" s="33">
        <f t="shared" si="57"/>
        <v>-0.37522039306567256</v>
      </c>
      <c r="Z38" s="12">
        <f t="shared" si="58"/>
        <v>0.78492652944568153</v>
      </c>
      <c r="AA38" s="42" t="s">
        <v>39</v>
      </c>
      <c r="AB38" s="42" t="s">
        <v>39</v>
      </c>
      <c r="AC38" s="12">
        <f t="shared" si="59"/>
        <v>1.7313985058804224</v>
      </c>
      <c r="AD38" s="12">
        <f t="shared" si="60"/>
        <v>1.1020174041765161</v>
      </c>
      <c r="AE38" s="12">
        <f t="shared" si="61"/>
        <v>0.30008061846108092</v>
      </c>
      <c r="AF38" s="12">
        <f t="shared" si="62"/>
        <v>1.7166353850129639</v>
      </c>
      <c r="AG38" s="12">
        <f t="shared" si="63"/>
        <v>1.1248766501157483</v>
      </c>
      <c r="AH38" s="12">
        <f t="shared" si="64"/>
        <v>0.6065218557646741</v>
      </c>
      <c r="AI38" s="12">
        <f t="shared" si="65"/>
        <v>1.1101135292482902</v>
      </c>
      <c r="AJ38" s="12">
        <f t="shared" si="66"/>
        <v>0.61119057415535383</v>
      </c>
      <c r="AK38" s="9">
        <f t="shared" si="67"/>
        <v>1.7317691214990512</v>
      </c>
      <c r="AL38" s="9">
        <f t="shared" si="68"/>
        <v>1.5827957774173145</v>
      </c>
      <c r="AM38" s="12">
        <f t="shared" si="69"/>
        <v>1.5</v>
      </c>
      <c r="AN38" s="12">
        <f t="shared" si="70"/>
        <v>0</v>
      </c>
      <c r="AO38" s="12">
        <f t="shared" si="71"/>
        <v>1.5834584889195376</v>
      </c>
      <c r="AP38" s="33">
        <f t="shared" si="72"/>
        <v>1.212753389669682</v>
      </c>
    </row>
    <row r="39" spans="1:42">
      <c r="A39" s="4"/>
      <c r="B39" s="7">
        <f t="shared" si="73"/>
        <v>36</v>
      </c>
      <c r="C39" s="34">
        <f t="shared" si="74"/>
        <v>1.4311263534040506</v>
      </c>
      <c r="D39" s="35">
        <f t="shared" si="38"/>
        <v>81.997500000000016</v>
      </c>
      <c r="E39" s="33">
        <f t="shared" si="39"/>
        <v>-0.38369266327786433</v>
      </c>
      <c r="F39" s="34">
        <f t="shared" si="40"/>
        <v>0.78082004338179012</v>
      </c>
      <c r="G39" s="36">
        <f t="shared" si="41"/>
        <v>-4.045042739209137E-6</v>
      </c>
      <c r="H39" s="36">
        <f t="shared" si="42"/>
        <v>-1.9877350627695023E-6</v>
      </c>
      <c r="I39" s="34">
        <f t="shared" si="43"/>
        <v>1.7104663001857425</v>
      </c>
      <c r="J39" s="34">
        <f t="shared" si="44"/>
        <v>1.0958023381154798</v>
      </c>
      <c r="K39" s="34">
        <f t="shared" si="45"/>
        <v>0.3028237014038988</v>
      </c>
      <c r="L39" s="34">
        <f t="shared" si="46"/>
        <v>1.7247142162599152</v>
      </c>
      <c r="M39" s="34">
        <f t="shared" si="47"/>
        <v>1.1140547359259794</v>
      </c>
      <c r="N39" s="34">
        <f t="shared" si="10"/>
        <v>0.59641156425976338</v>
      </c>
      <c r="O39" s="34">
        <f t="shared" si="48"/>
        <v>1.128302652000152</v>
      </c>
      <c r="P39" s="34">
        <f t="shared" si="49"/>
        <v>0.61033650704688436</v>
      </c>
      <c r="Q39" s="36">
        <f t="shared" si="50"/>
        <v>1.7630447338189215</v>
      </c>
      <c r="R39" s="36">
        <f t="shared" si="51"/>
        <v>1.5978827943525831</v>
      </c>
      <c r="S39" s="34">
        <f t="shared" si="52"/>
        <v>1.5</v>
      </c>
      <c r="T39" s="34">
        <f t="shared" si="53"/>
        <v>0</v>
      </c>
      <c r="U39" s="34">
        <f t="shared" si="54"/>
        <v>1.5887999642987565</v>
      </c>
      <c r="V39" s="33">
        <f t="shared" si="55"/>
        <v>1.1967092863345397</v>
      </c>
      <c r="W39" s="12"/>
      <c r="X39" s="14">
        <f t="shared" si="56"/>
        <v>1.4311363534040507</v>
      </c>
      <c r="Y39" s="33">
        <f t="shared" si="57"/>
        <v>-0.38369670832060354</v>
      </c>
      <c r="Z39" s="12">
        <f t="shared" si="58"/>
        <v>0.78081805564672735</v>
      </c>
      <c r="AA39" s="42" t="s">
        <v>39</v>
      </c>
      <c r="AB39" s="42" t="s">
        <v>39</v>
      </c>
      <c r="AC39" s="12">
        <f t="shared" si="59"/>
        <v>1.7104563001857425</v>
      </c>
      <c r="AD39" s="12">
        <f t="shared" si="60"/>
        <v>1.0957993559432262</v>
      </c>
      <c r="AE39" s="12">
        <f t="shared" si="61"/>
        <v>0.30282499089750381</v>
      </c>
      <c r="AF39" s="12">
        <f t="shared" si="62"/>
        <v>1.7247181072786735</v>
      </c>
      <c r="AG39" s="12">
        <f t="shared" si="63"/>
        <v>1.1140495554136158</v>
      </c>
      <c r="AH39" s="12">
        <f t="shared" si="64"/>
        <v>0.59640674477212641</v>
      </c>
      <c r="AI39" s="12">
        <f t="shared" si="65"/>
        <v>1.1283113625065473</v>
      </c>
      <c r="AJ39" s="12">
        <f t="shared" si="66"/>
        <v>0.61033608482140411</v>
      </c>
      <c r="AK39" s="9">
        <f t="shared" si="67"/>
        <v>1.7630597285708092</v>
      </c>
      <c r="AL39" s="9">
        <f t="shared" si="68"/>
        <v>1.5978900703099026</v>
      </c>
      <c r="AM39" s="12">
        <f t="shared" si="69"/>
        <v>1.5</v>
      </c>
      <c r="AN39" s="12">
        <f t="shared" si="70"/>
        <v>0</v>
      </c>
      <c r="AO39" s="12">
        <f t="shared" si="71"/>
        <v>1.5888025102703007</v>
      </c>
      <c r="AP39" s="33">
        <f t="shared" si="72"/>
        <v>1.1967016271378315</v>
      </c>
    </row>
    <row r="40" spans="1:42">
      <c r="A40" s="4"/>
      <c r="B40" s="7">
        <f t="shared" si="73"/>
        <v>37</v>
      </c>
      <c r="C40" s="34">
        <f t="shared" si="74"/>
        <v>1.4520685590987306</v>
      </c>
      <c r="D40" s="35">
        <f t="shared" si="38"/>
        <v>83.197400000000016</v>
      </c>
      <c r="E40" s="33">
        <f t="shared" si="39"/>
        <v>-0.39215789577989102</v>
      </c>
      <c r="F40" s="34">
        <f t="shared" si="40"/>
        <v>0.7766029775744423</v>
      </c>
      <c r="G40" s="36">
        <f t="shared" si="41"/>
        <v>-4.0391199676026446E-6</v>
      </c>
      <c r="H40" s="36">
        <f t="shared" si="42"/>
        <v>-2.0396303782588276E-6</v>
      </c>
      <c r="I40" s="34">
        <f t="shared" si="43"/>
        <v>1.6895240944910626</v>
      </c>
      <c r="J40" s="34">
        <f t="shared" si="44"/>
        <v>1.089530338342998</v>
      </c>
      <c r="K40" s="34">
        <f t="shared" si="45"/>
        <v>0.30547953755306878</v>
      </c>
      <c r="L40" s="34">
        <f t="shared" si="46"/>
        <v>1.7329290928521017</v>
      </c>
      <c r="M40" s="34">
        <f t="shared" si="47"/>
        <v>1.1031840231846226</v>
      </c>
      <c r="N40" s="34">
        <f t="shared" si="10"/>
        <v>0.58634007130643973</v>
      </c>
      <c r="O40" s="34">
        <f t="shared" si="48"/>
        <v>1.1465890215456616</v>
      </c>
      <c r="P40" s="34">
        <f t="shared" si="49"/>
        <v>0.609421801272653</v>
      </c>
      <c r="Q40" s="36">
        <f t="shared" si="50"/>
        <v>1.7945620930052615</v>
      </c>
      <c r="R40" s="36">
        <f t="shared" si="51"/>
        <v>1.613267838548333</v>
      </c>
      <c r="S40" s="34">
        <f t="shared" si="52"/>
        <v>1.5</v>
      </c>
      <c r="T40" s="34">
        <f t="shared" si="53"/>
        <v>0</v>
      </c>
      <c r="U40" s="34">
        <f t="shared" si="54"/>
        <v>1.594119127154487</v>
      </c>
      <c r="V40" s="33">
        <f t="shared" si="55"/>
        <v>1.1806807369705414</v>
      </c>
      <c r="W40" s="12"/>
      <c r="X40" s="14">
        <f t="shared" si="56"/>
        <v>1.4520785590987306</v>
      </c>
      <c r="Y40" s="33">
        <f t="shared" si="57"/>
        <v>-0.39216193489985862</v>
      </c>
      <c r="Z40" s="12">
        <f t="shared" si="58"/>
        <v>0.77660093794406404</v>
      </c>
      <c r="AA40" s="42" t="s">
        <v>39</v>
      </c>
      <c r="AB40" s="42" t="s">
        <v>39</v>
      </c>
      <c r="AC40" s="12">
        <f t="shared" si="59"/>
        <v>1.6895140944910625</v>
      </c>
      <c r="AD40" s="12">
        <f t="shared" si="60"/>
        <v>1.089527330831592</v>
      </c>
      <c r="AE40" s="12">
        <f t="shared" si="61"/>
        <v>0.30548078420370106</v>
      </c>
      <c r="AF40" s="12">
        <f t="shared" si="62"/>
        <v>1.7329330472184481</v>
      </c>
      <c r="AG40" s="12">
        <f t="shared" si="63"/>
        <v>1.1031788221676437</v>
      </c>
      <c r="AH40" s="12">
        <f t="shared" si="64"/>
        <v>0.58633527232341853</v>
      </c>
      <c r="AI40" s="12">
        <f t="shared" si="65"/>
        <v>1.1465977748950305</v>
      </c>
      <c r="AJ40" s="12">
        <f t="shared" si="66"/>
        <v>0.60942134975608642</v>
      </c>
      <c r="AK40" s="9">
        <f t="shared" si="67"/>
        <v>1.7945771985159067</v>
      </c>
      <c r="AL40" s="9">
        <f t="shared" si="68"/>
        <v>1.6132752566204007</v>
      </c>
      <c r="AM40" s="12">
        <f t="shared" si="69"/>
        <v>1.5</v>
      </c>
      <c r="AN40" s="12">
        <f t="shared" si="70"/>
        <v>0</v>
      </c>
      <c r="AO40" s="12">
        <f t="shared" si="71"/>
        <v>1.5941216609154141</v>
      </c>
      <c r="AP40" s="33">
        <f t="shared" si="72"/>
        <v>1.180673088707316</v>
      </c>
    </row>
    <row r="41" spans="1:42">
      <c r="A41" s="4"/>
      <c r="B41" s="7">
        <f t="shared" si="73"/>
        <v>38</v>
      </c>
      <c r="C41" s="34">
        <f t="shared" si="74"/>
        <v>1.4730107647934105</v>
      </c>
      <c r="D41" s="35">
        <f t="shared" si="38"/>
        <v>84.397300000000016</v>
      </c>
      <c r="E41" s="33">
        <f t="shared" si="39"/>
        <v>-0.40060940544727508</v>
      </c>
      <c r="F41" s="34">
        <f t="shared" si="40"/>
        <v>0.77227721982924169</v>
      </c>
      <c r="G41" s="36">
        <f t="shared" si="41"/>
        <v>-4.0319357119678045E-6</v>
      </c>
      <c r="H41" s="36">
        <f t="shared" si="42"/>
        <v>-2.0915309210112198E-6</v>
      </c>
      <c r="I41" s="34">
        <f t="shared" si="43"/>
        <v>1.6685818887963826</v>
      </c>
      <c r="J41" s="34">
        <f t="shared" si="44"/>
        <v>1.0832061978683891</v>
      </c>
      <c r="K41" s="34">
        <f t="shared" si="45"/>
        <v>0.30804449143534596</v>
      </c>
      <c r="L41" s="34">
        <f t="shared" si="46"/>
        <v>1.7412770886033142</v>
      </c>
      <c r="M41" s="34">
        <f t="shared" si="47"/>
        <v>1.092271073551133</v>
      </c>
      <c r="N41" s="34">
        <f t="shared" si="10"/>
        <v>0.57631081524524963</v>
      </c>
      <c r="O41" s="34">
        <f t="shared" si="48"/>
        <v>1.1649662733580648</v>
      </c>
      <c r="P41" s="34">
        <f t="shared" si="49"/>
        <v>0.6084446444841074</v>
      </c>
      <c r="Q41" s="36">
        <f t="shared" si="50"/>
        <v>1.8263168798709628</v>
      </c>
      <c r="R41" s="36">
        <f t="shared" si="51"/>
        <v>1.6289576287517227</v>
      </c>
      <c r="S41" s="34">
        <f t="shared" si="52"/>
        <v>1.5</v>
      </c>
      <c r="T41" s="34">
        <f t="shared" si="53"/>
        <v>0</v>
      </c>
      <c r="U41" s="34">
        <f t="shared" si="54"/>
        <v>1.5994120203670323</v>
      </c>
      <c r="V41" s="33">
        <f t="shared" si="55"/>
        <v>1.1646747539827205</v>
      </c>
      <c r="W41" s="12"/>
      <c r="X41" s="14">
        <f t="shared" si="56"/>
        <v>1.4730207647934106</v>
      </c>
      <c r="Y41" s="33">
        <f t="shared" si="57"/>
        <v>-0.40061343738298705</v>
      </c>
      <c r="Z41" s="12">
        <f t="shared" si="58"/>
        <v>0.77227512829832068</v>
      </c>
      <c r="AA41" s="42" t="s">
        <v>39</v>
      </c>
      <c r="AB41" s="42" t="s">
        <v>39</v>
      </c>
      <c r="AC41" s="12">
        <f t="shared" si="59"/>
        <v>1.6685718887963825</v>
      </c>
      <c r="AD41" s="12">
        <f t="shared" si="60"/>
        <v>1.0832031659050798</v>
      </c>
      <c r="AE41" s="12">
        <f t="shared" si="61"/>
        <v>0.30804569413113381</v>
      </c>
      <c r="AF41" s="12">
        <f t="shared" si="62"/>
        <v>1.7412811067544809</v>
      </c>
      <c r="AG41" s="12">
        <f t="shared" si="63"/>
        <v>1.0922658527041784</v>
      </c>
      <c r="AH41" s="12">
        <f t="shared" si="64"/>
        <v>0.57630603609220388</v>
      </c>
      <c r="AI41" s="12">
        <f t="shared" si="65"/>
        <v>1.1649750706622766</v>
      </c>
      <c r="AJ41" s="12">
        <f t="shared" si="66"/>
        <v>0.60844416261378775</v>
      </c>
      <c r="AK41" s="9">
        <f t="shared" si="67"/>
        <v>1.82633210146722</v>
      </c>
      <c r="AL41" s="9">
        <f t="shared" si="68"/>
        <v>1.6289651958475349</v>
      </c>
      <c r="AM41" s="12">
        <f t="shared" si="69"/>
        <v>1.5</v>
      </c>
      <c r="AN41" s="12">
        <f t="shared" si="70"/>
        <v>0</v>
      </c>
      <c r="AO41" s="12">
        <f t="shared" si="71"/>
        <v>1.5994145412512586</v>
      </c>
      <c r="AP41" s="33">
        <f t="shared" si="72"/>
        <v>1.1646671163360369</v>
      </c>
    </row>
    <row r="42" spans="1:42">
      <c r="A42" s="4"/>
      <c r="B42" s="7">
        <f t="shared" si="73"/>
        <v>39</v>
      </c>
      <c r="C42" s="34">
        <f t="shared" si="74"/>
        <v>1.4939529704880905</v>
      </c>
      <c r="D42" s="35">
        <f t="shared" si="38"/>
        <v>85.597200000000029</v>
      </c>
      <c r="E42" s="33">
        <f t="shared" si="39"/>
        <v>-0.40904454440323157</v>
      </c>
      <c r="F42" s="34">
        <f t="shared" si="40"/>
        <v>0.76784279686271273</v>
      </c>
      <c r="G42" s="36">
        <f t="shared" si="41"/>
        <v>-4.0234842741959653E-6</v>
      </c>
      <c r="H42" s="36">
        <f t="shared" si="42"/>
        <v>-2.1434005631482123E-6</v>
      </c>
      <c r="I42" s="34">
        <f t="shared" si="43"/>
        <v>1.6476396831017026</v>
      </c>
      <c r="J42" s="34">
        <f t="shared" si="44"/>
        <v>1.0768317961168314</v>
      </c>
      <c r="K42" s="34">
        <f t="shared" si="45"/>
        <v>0.31051621005481</v>
      </c>
      <c r="L42" s="34">
        <f t="shared" si="46"/>
        <v>1.7497591327082873</v>
      </c>
      <c r="M42" s="34">
        <f t="shared" si="47"/>
        <v>1.081317310826696</v>
      </c>
      <c r="N42" s="34">
        <f t="shared" si="10"/>
        <v>0.56632237227500637</v>
      </c>
      <c r="O42" s="34">
        <f t="shared" si="48"/>
        <v>1.1834367604332814</v>
      </c>
      <c r="P42" s="34">
        <f t="shared" si="49"/>
        <v>0.60740279221312965</v>
      </c>
      <c r="Q42" s="36">
        <f t="shared" si="50"/>
        <v>1.8583208739019812</v>
      </c>
      <c r="R42" s="36">
        <f t="shared" si="51"/>
        <v>1.6449672808086391</v>
      </c>
      <c r="S42" s="34">
        <f t="shared" si="52"/>
        <v>1.5</v>
      </c>
      <c r="T42" s="34">
        <f t="shared" si="53"/>
        <v>0</v>
      </c>
      <c r="U42" s="34">
        <f t="shared" si="54"/>
        <v>1.6046772537823497</v>
      </c>
      <c r="V42" s="33">
        <f t="shared" si="55"/>
        <v>1.1486906677308446</v>
      </c>
      <c r="W42" s="12"/>
      <c r="X42" s="14">
        <f t="shared" si="56"/>
        <v>1.4939629704880906</v>
      </c>
      <c r="Y42" s="33">
        <f t="shared" si="57"/>
        <v>-0.40904856788750577</v>
      </c>
      <c r="Z42" s="12">
        <f t="shared" si="58"/>
        <v>0.76784065346214958</v>
      </c>
      <c r="AA42" s="42" t="s">
        <v>39</v>
      </c>
      <c r="AB42" s="42" t="s">
        <v>39</v>
      </c>
      <c r="AC42" s="12">
        <f t="shared" si="59"/>
        <v>1.6476296831017025</v>
      </c>
      <c r="AD42" s="12">
        <f t="shared" si="60"/>
        <v>1.0768287406093209</v>
      </c>
      <c r="AE42" s="12">
        <f t="shared" si="61"/>
        <v>0.31051736766042515</v>
      </c>
      <c r="AF42" s="12">
        <f t="shared" si="62"/>
        <v>1.7497632150943816</v>
      </c>
      <c r="AG42" s="12">
        <f t="shared" si="63"/>
        <v>1.0813120708349864</v>
      </c>
      <c r="AH42" s="12">
        <f t="shared" si="64"/>
        <v>0.56631761226671617</v>
      </c>
      <c r="AI42" s="12">
        <f t="shared" si="65"/>
        <v>1.1834456028276654</v>
      </c>
      <c r="AJ42" s="12">
        <f t="shared" si="66"/>
        <v>0.60740227890825482</v>
      </c>
      <c r="AK42" s="9">
        <f t="shared" si="67"/>
        <v>1.8583362175164677</v>
      </c>
      <c r="AL42" s="9">
        <f t="shared" si="68"/>
        <v>1.6449750044647031</v>
      </c>
      <c r="AM42" s="12">
        <f t="shared" si="69"/>
        <v>1.5</v>
      </c>
      <c r="AN42" s="12">
        <f t="shared" si="70"/>
        <v>0</v>
      </c>
      <c r="AO42" s="12">
        <f t="shared" si="71"/>
        <v>1.604679761128373</v>
      </c>
      <c r="AP42" s="33">
        <f t="shared" si="72"/>
        <v>1.1486830403780799</v>
      </c>
    </row>
    <row r="43" spans="1:42">
      <c r="A43" s="4"/>
      <c r="B43" s="7">
        <f t="shared" si="73"/>
        <v>40</v>
      </c>
      <c r="C43" s="34">
        <f t="shared" si="74"/>
        <v>1.5148951761827705</v>
      </c>
      <c r="D43" s="35">
        <f t="shared" si="38"/>
        <v>86.797100000000015</v>
      </c>
      <c r="E43" s="33">
        <f t="shared" si="39"/>
        <v>-0.41746065337297322</v>
      </c>
      <c r="F43" s="34">
        <f t="shared" si="40"/>
        <v>0.76329981192543894</v>
      </c>
      <c r="G43" s="36">
        <f t="shared" si="41"/>
        <v>-4.0137604691015127E-6</v>
      </c>
      <c r="H43" s="36">
        <f t="shared" si="42"/>
        <v>-2.1952023383509101E-6</v>
      </c>
      <c r="I43" s="34">
        <f t="shared" si="43"/>
        <v>1.6266974774070226</v>
      </c>
      <c r="J43" s="34">
        <f t="shared" si="44"/>
        <v>1.0704090558113539</v>
      </c>
      <c r="K43" s="34">
        <f t="shared" si="45"/>
        <v>0.31289229095643933</v>
      </c>
      <c r="L43" s="34">
        <f t="shared" si="46"/>
        <v>1.7583761809440936</v>
      </c>
      <c r="M43" s="34">
        <f t="shared" si="47"/>
        <v>1.0703241816892604</v>
      </c>
      <c r="N43" s="34">
        <f t="shared" si="10"/>
        <v>0.55637329571776228</v>
      </c>
      <c r="O43" s="34">
        <f t="shared" si="48"/>
        <v>1.2020028852263309</v>
      </c>
      <c r="P43" s="34">
        <f t="shared" si="49"/>
        <v>0.60629396220211895</v>
      </c>
      <c r="Q43" s="36">
        <f t="shared" si="50"/>
        <v>1.8905871860338248</v>
      </c>
      <c r="R43" s="36">
        <f t="shared" si="51"/>
        <v>1.6613132860991127</v>
      </c>
      <c r="S43" s="34">
        <f t="shared" si="52"/>
        <v>1.5</v>
      </c>
      <c r="T43" s="34">
        <f t="shared" si="53"/>
        <v>0</v>
      </c>
      <c r="U43" s="34">
        <f t="shared" si="54"/>
        <v>1.6099134469734535</v>
      </c>
      <c r="V43" s="33">
        <f t="shared" si="55"/>
        <v>1.1327277963733673</v>
      </c>
      <c r="W43" s="12"/>
      <c r="X43" s="14">
        <f t="shared" si="56"/>
        <v>1.5149051761827705</v>
      </c>
      <c r="Y43" s="33">
        <f t="shared" si="57"/>
        <v>-0.41746466713344232</v>
      </c>
      <c r="Z43" s="12">
        <f t="shared" si="58"/>
        <v>0.76329761672310059</v>
      </c>
      <c r="AA43" s="42" t="s">
        <v>39</v>
      </c>
      <c r="AB43" s="42" t="s">
        <v>39</v>
      </c>
      <c r="AC43" s="12">
        <f t="shared" si="59"/>
        <v>1.6266874774070226</v>
      </c>
      <c r="AD43" s="12">
        <f t="shared" si="60"/>
        <v>1.0704059776882426</v>
      </c>
      <c r="AE43" s="12">
        <f t="shared" si="61"/>
        <v>0.31289340231278251</v>
      </c>
      <c r="AF43" s="12">
        <f t="shared" si="62"/>
        <v>1.7583803280277222</v>
      </c>
      <c r="AG43" s="12">
        <f t="shared" si="63"/>
        <v>1.0703189232492885</v>
      </c>
      <c r="AH43" s="12">
        <f t="shared" si="64"/>
        <v>0.55636855415773412</v>
      </c>
      <c r="AI43" s="12">
        <f t="shared" si="65"/>
        <v>1.2020117738699887</v>
      </c>
      <c r="AJ43" s="12">
        <f t="shared" si="66"/>
        <v>0.60629341636394296</v>
      </c>
      <c r="AK43" s="9">
        <f t="shared" si="67"/>
        <v>1.8906026582660191</v>
      </c>
      <c r="AL43" s="9">
        <f t="shared" si="68"/>
        <v>1.6613211745391476</v>
      </c>
      <c r="AM43" s="12">
        <f t="shared" si="69"/>
        <v>1.5</v>
      </c>
      <c r="AN43" s="12">
        <f t="shared" si="70"/>
        <v>0</v>
      </c>
      <c r="AO43" s="12">
        <f t="shared" si="71"/>
        <v>1.6099159401244791</v>
      </c>
      <c r="AP43" s="33">
        <f t="shared" si="72"/>
        <v>1.1327201789859234</v>
      </c>
    </row>
    <row r="44" spans="1:42">
      <c r="A44" s="4"/>
      <c r="B44" s="7">
        <f t="shared" si="73"/>
        <v>41</v>
      </c>
      <c r="C44" s="34">
        <f t="shared" si="74"/>
        <v>1.5358373818774504</v>
      </c>
      <c r="D44" s="35">
        <f t="shared" si="38"/>
        <v>87.997000000000014</v>
      </c>
      <c r="E44" s="33">
        <f t="shared" si="39"/>
        <v>-0.425855062753556</v>
      </c>
      <c r="F44" s="34">
        <f t="shared" si="40"/>
        <v>0.75864844659905928</v>
      </c>
      <c r="G44" s="36">
        <f t="shared" si="41"/>
        <v>-4.0027596197589332E-6</v>
      </c>
      <c r="H44" s="36">
        <f t="shared" si="42"/>
        <v>-2.2468984048895635E-6</v>
      </c>
      <c r="I44" s="34">
        <f t="shared" si="43"/>
        <v>1.6057552717123427</v>
      </c>
      <c r="J44" s="34">
        <f t="shared" si="44"/>
        <v>1.0639399439158881</v>
      </c>
      <c r="K44" s="34">
        <f t="shared" si="45"/>
        <v>0.31517028159621674</v>
      </c>
      <c r="L44" s="34">
        <f t="shared" si="46"/>
        <v>1.7671292147976043</v>
      </c>
      <c r="M44" s="34">
        <f t="shared" si="47"/>
        <v>1.0592931571959721</v>
      </c>
      <c r="N44" s="34">
        <f t="shared" si="10"/>
        <v>0.54646211451637061</v>
      </c>
      <c r="O44" s="34">
        <f t="shared" si="48"/>
        <v>1.2206671002812344</v>
      </c>
      <c r="P44" s="34">
        <f t="shared" si="49"/>
        <v>0.60511583486738052</v>
      </c>
      <c r="Q44" s="36">
        <f t="shared" si="50"/>
        <v>1.9231303935183131</v>
      </c>
      <c r="R44" s="36">
        <f t="shared" si="51"/>
        <v>1.6780136434727719</v>
      </c>
      <c r="S44" s="34">
        <f t="shared" si="52"/>
        <v>1.5</v>
      </c>
      <c r="T44" s="34">
        <f t="shared" si="53"/>
        <v>0</v>
      </c>
      <c r="U44" s="34">
        <f t="shared" si="54"/>
        <v>1.6151192295019934</v>
      </c>
      <c r="V44" s="33">
        <f t="shared" si="55"/>
        <v>1.1167854452176555</v>
      </c>
      <c r="W44" s="12"/>
      <c r="X44" s="14">
        <f t="shared" si="56"/>
        <v>1.5358473818774505</v>
      </c>
      <c r="Y44" s="33">
        <f t="shared" si="57"/>
        <v>-0.42585906551317576</v>
      </c>
      <c r="Z44" s="12">
        <f t="shared" si="58"/>
        <v>0.75864619970065439</v>
      </c>
      <c r="AA44" s="42" t="s">
        <v>39</v>
      </c>
      <c r="AB44" s="42" t="s">
        <v>39</v>
      </c>
      <c r="AC44" s="12">
        <f t="shared" si="59"/>
        <v>1.6057452717123426</v>
      </c>
      <c r="AD44" s="12">
        <f t="shared" si="60"/>
        <v>1.0639368441271317</v>
      </c>
      <c r="AE44" s="12">
        <f t="shared" si="61"/>
        <v>0.3151713455201286</v>
      </c>
      <c r="AF44" s="12">
        <f t="shared" si="62"/>
        <v>1.7671334270534107</v>
      </c>
      <c r="AG44" s="12">
        <f t="shared" si="63"/>
        <v>1.059287881016254</v>
      </c>
      <c r="AH44" s="12">
        <f t="shared" si="64"/>
        <v>0.54645739069608856</v>
      </c>
      <c r="AI44" s="12">
        <f t="shared" si="65"/>
        <v>1.2206760363573228</v>
      </c>
      <c r="AJ44" s="12">
        <f t="shared" si="66"/>
        <v>0.60511525537946298</v>
      </c>
      <c r="AK44" s="9">
        <f t="shared" si="67"/>
        <v>1.9231460017024204</v>
      </c>
      <c r="AL44" s="9">
        <f t="shared" si="68"/>
        <v>1.6780217056741773</v>
      </c>
      <c r="AM44" s="12">
        <f t="shared" si="69"/>
        <v>1.5</v>
      </c>
      <c r="AN44" s="12">
        <f t="shared" si="70"/>
        <v>0</v>
      </c>
      <c r="AO44" s="12">
        <f t="shared" si="71"/>
        <v>1.6151217078060565</v>
      </c>
      <c r="AP44" s="33">
        <f t="shared" si="72"/>
        <v>1.116777837460635</v>
      </c>
    </row>
    <row r="45" spans="1:42">
      <c r="A45" s="4"/>
      <c r="B45" s="7">
        <f t="shared" si="73"/>
        <v>42</v>
      </c>
      <c r="C45" s="34">
        <f t="shared" si="74"/>
        <v>1.5567795875721304</v>
      </c>
      <c r="D45" s="35">
        <f t="shared" si="38"/>
        <v>89.196900000000014</v>
      </c>
      <c r="E45" s="33">
        <f t="shared" si="39"/>
        <v>-0.4342250936872647</v>
      </c>
      <c r="F45" s="34">
        <f t="shared" si="40"/>
        <v>0.75388896265450578</v>
      </c>
      <c r="G45" s="36">
        <f t="shared" si="41"/>
        <v>-3.9904775637200629E-6</v>
      </c>
      <c r="H45" s="36">
        <f t="shared" si="42"/>
        <v>-2.2984500137601671E-6</v>
      </c>
      <c r="I45" s="34">
        <f t="shared" si="43"/>
        <v>1.5848130660176627</v>
      </c>
      <c r="J45" s="34">
        <f t="shared" si="44"/>
        <v>1.0574264726050759</v>
      </c>
      <c r="K45" s="34">
        <f t="shared" si="45"/>
        <v>0.3173476787783498</v>
      </c>
      <c r="L45" s="34">
        <f t="shared" si="46"/>
        <v>1.7760192404067865</v>
      </c>
      <c r="M45" s="34">
        <f t="shared" si="47"/>
        <v>1.0482257344046568</v>
      </c>
      <c r="N45" s="34">
        <f t="shared" si="10"/>
        <v>0.53658733161300609</v>
      </c>
      <c r="O45" s="34">
        <f t="shared" si="48"/>
        <v>1.2394319087937811</v>
      </c>
      <c r="P45" s="34">
        <f t="shared" si="49"/>
        <v>0.60386605388796644</v>
      </c>
      <c r="Q45" s="36">
        <f t="shared" si="50"/>
        <v>1.9559666898840973</v>
      </c>
      <c r="R45" s="36">
        <f t="shared" si="51"/>
        <v>1.6950880062787872</v>
      </c>
      <c r="S45" s="34">
        <f t="shared" si="52"/>
        <v>1.5</v>
      </c>
      <c r="T45" s="34">
        <f t="shared" si="53"/>
        <v>0</v>
      </c>
      <c r="U45" s="34">
        <f t="shared" si="54"/>
        <v>1.6202932411679467</v>
      </c>
      <c r="V45" s="33">
        <f t="shared" si="55"/>
        <v>1.1008629060141866</v>
      </c>
      <c r="W45" s="12"/>
      <c r="X45" s="14">
        <f t="shared" si="56"/>
        <v>1.5567895875721305</v>
      </c>
      <c r="Y45" s="33">
        <f t="shared" si="57"/>
        <v>-0.43422908416482842</v>
      </c>
      <c r="Z45" s="12">
        <f t="shared" si="58"/>
        <v>0.75388666420449202</v>
      </c>
      <c r="AA45" s="42" t="s">
        <v>39</v>
      </c>
      <c r="AB45" s="42" t="s">
        <v>39</v>
      </c>
      <c r="AC45" s="12">
        <f t="shared" si="59"/>
        <v>1.5848030660176626</v>
      </c>
      <c r="AD45" s="12">
        <f t="shared" si="60"/>
        <v>1.0574233521224543</v>
      </c>
      <c r="AE45" s="12">
        <f t="shared" si="61"/>
        <v>0.31734869406236332</v>
      </c>
      <c r="AF45" s="12">
        <f t="shared" si="62"/>
        <v>1.7760235183209028</v>
      </c>
      <c r="AG45" s="12">
        <f t="shared" si="63"/>
        <v>1.0482204412065272</v>
      </c>
      <c r="AH45" s="12">
        <f t="shared" si="64"/>
        <v>0.53658262481113561</v>
      </c>
      <c r="AI45" s="12">
        <f t="shared" si="65"/>
        <v>1.2394408935097672</v>
      </c>
      <c r="AJ45" s="12">
        <f t="shared" si="66"/>
        <v>0.60386543961648875</v>
      </c>
      <c r="AK45" s="9">
        <f t="shared" si="67"/>
        <v>1.9559824421645529</v>
      </c>
      <c r="AL45" s="9">
        <f t="shared" si="68"/>
        <v>1.6950962520467401</v>
      </c>
      <c r="AM45" s="12">
        <f t="shared" si="69"/>
        <v>1.5</v>
      </c>
      <c r="AN45" s="12">
        <f t="shared" si="70"/>
        <v>0</v>
      </c>
      <c r="AO45" s="12">
        <f t="shared" si="71"/>
        <v>1.6202957039780297</v>
      </c>
      <c r="AP45" s="33">
        <f t="shared" si="72"/>
        <v>1.1008553075460372</v>
      </c>
    </row>
    <row r="46" spans="1:42">
      <c r="A46" s="4"/>
      <c r="B46" s="7">
        <f t="shared" si="73"/>
        <v>43</v>
      </c>
      <c r="C46" s="34">
        <f t="shared" si="74"/>
        <v>1.5777217932668104</v>
      </c>
      <c r="D46" s="35">
        <f t="shared" si="38"/>
        <v>90.396800000000013</v>
      </c>
      <c r="E46" s="33">
        <f t="shared" si="39"/>
        <v>-0.44256805913670405</v>
      </c>
      <c r="F46" s="34">
        <f t="shared" si="40"/>
        <v>0.74902170397924495</v>
      </c>
      <c r="G46" s="36">
        <f t="shared" si="41"/>
        <v>-3.976910653236132E-6</v>
      </c>
      <c r="H46" s="36">
        <f t="shared" si="42"/>
        <v>-2.349817487146133E-6</v>
      </c>
      <c r="I46" s="34">
        <f t="shared" si="43"/>
        <v>1.5638708603229827</v>
      </c>
      <c r="J46" s="34">
        <f t="shared" si="44"/>
        <v>1.0508707002605169</v>
      </c>
      <c r="K46" s="34">
        <f t="shared" si="45"/>
        <v>0.31942192816882442</v>
      </c>
      <c r="L46" s="34">
        <f t="shared" si="46"/>
        <v>1.7850472872973091</v>
      </c>
      <c r="M46" s="34">
        <f t="shared" si="47"/>
        <v>1.0371234381236594</v>
      </c>
      <c r="N46" s="34">
        <f t="shared" si="10"/>
        <v>0.52674742219932336</v>
      </c>
      <c r="O46" s="34">
        <f t="shared" si="48"/>
        <v>1.258299865097986</v>
      </c>
      <c r="P46" s="34">
        <f t="shared" si="49"/>
        <v>0.60254222693455706</v>
      </c>
      <c r="Q46" s="36">
        <f t="shared" si="50"/>
        <v>1.9891140520384913</v>
      </c>
      <c r="R46" s="36">
        <f t="shared" si="51"/>
        <v>1.7125578465371671</v>
      </c>
      <c r="S46" s="34">
        <f t="shared" si="52"/>
        <v>1.5</v>
      </c>
      <c r="T46" s="34">
        <f t="shared" si="53"/>
        <v>0</v>
      </c>
      <c r="U46" s="34">
        <f t="shared" si="54"/>
        <v>1.6254341322469541</v>
      </c>
      <c r="V46" s="33">
        <f t="shared" si="55"/>
        <v>1.0849594561903384</v>
      </c>
      <c r="W46" s="12"/>
      <c r="X46" s="14">
        <f t="shared" si="56"/>
        <v>1.5777317932668105</v>
      </c>
      <c r="Y46" s="33">
        <f t="shared" si="57"/>
        <v>-0.44257203604735729</v>
      </c>
      <c r="Z46" s="12">
        <f t="shared" si="58"/>
        <v>0.7490193541617578</v>
      </c>
      <c r="AA46" s="42" t="s">
        <v>39</v>
      </c>
      <c r="AB46" s="42" t="s">
        <v>39</v>
      </c>
      <c r="AC46" s="12">
        <f t="shared" si="59"/>
        <v>1.5638608603229827</v>
      </c>
      <c r="AD46" s="12">
        <f t="shared" si="60"/>
        <v>1.0508675600781157</v>
      </c>
      <c r="AE46" s="12">
        <f t="shared" si="61"/>
        <v>0.31942289358095177</v>
      </c>
      <c r="AF46" s="12">
        <f t="shared" si="62"/>
        <v>1.7850516313666969</v>
      </c>
      <c r="AG46" s="12">
        <f t="shared" si="63"/>
        <v>1.0371181286421445</v>
      </c>
      <c r="AH46" s="12">
        <f t="shared" si="64"/>
        <v>0.52674273168083818</v>
      </c>
      <c r="AI46" s="12">
        <f t="shared" si="65"/>
        <v>1.2583088996858589</v>
      </c>
      <c r="AJ46" s="12">
        <f t="shared" si="66"/>
        <v>0.60254157672870401</v>
      </c>
      <c r="AK46" s="9">
        <f t="shared" si="67"/>
        <v>1.9891299574542236</v>
      </c>
      <c r="AL46" s="9">
        <f t="shared" si="68"/>
        <v>1.712566286587492</v>
      </c>
      <c r="AM46" s="12">
        <f t="shared" si="69"/>
        <v>1.5</v>
      </c>
      <c r="AN46" s="12">
        <f t="shared" si="70"/>
        <v>0</v>
      </c>
      <c r="AO46" s="12">
        <f t="shared" si="71"/>
        <v>1.6254365789210956</v>
      </c>
      <c r="AP46" s="33">
        <f t="shared" si="72"/>
        <v>1.0849518666624798</v>
      </c>
    </row>
    <row r="47" spans="1:42">
      <c r="A47" s="4"/>
      <c r="B47" s="7">
        <f t="shared" si="73"/>
        <v>44</v>
      </c>
      <c r="C47" s="34">
        <f t="shared" si="74"/>
        <v>1.5986639989614904</v>
      </c>
      <c r="D47" s="35">
        <f t="shared" si="38"/>
        <v>91.596700000000027</v>
      </c>
      <c r="E47" s="33">
        <f t="shared" si="39"/>
        <v>-0.45088126495966274</v>
      </c>
      <c r="F47" s="34">
        <f t="shared" si="40"/>
        <v>0.74404709858205509</v>
      </c>
      <c r="G47" s="36">
        <f t="shared" si="41"/>
        <v>-3.9620557503727838E-6</v>
      </c>
      <c r="H47" s="36">
        <f t="shared" si="42"/>
        <v>-2.4009601580221585E-6</v>
      </c>
      <c r="I47" s="34">
        <f t="shared" si="43"/>
        <v>1.5429286546283028</v>
      </c>
      <c r="J47" s="34">
        <f t="shared" si="44"/>
        <v>1.0442747324929849</v>
      </c>
      <c r="K47" s="34">
        <f t="shared" si="45"/>
        <v>0.32139042389530226</v>
      </c>
      <c r="L47" s="34">
        <f t="shared" si="46"/>
        <v>1.7942144068941941</v>
      </c>
      <c r="M47" s="34">
        <f t="shared" si="47"/>
        <v>1.025987822800297</v>
      </c>
      <c r="N47" s="34">
        <f t="shared" si="10"/>
        <v>0.51694083182800576</v>
      </c>
      <c r="O47" s="34">
        <f t="shared" si="48"/>
        <v>1.2772735750661883</v>
      </c>
      <c r="P47" s="34">
        <f t="shared" si="49"/>
        <v>0.60114192655428955</v>
      </c>
      <c r="Q47" s="36">
        <f t="shared" si="50"/>
        <v>2.0225924268819817</v>
      </c>
      <c r="R47" s="36">
        <f t="shared" si="51"/>
        <v>1.7304466386221067</v>
      </c>
      <c r="S47" s="34">
        <f t="shared" si="52"/>
        <v>1.5</v>
      </c>
      <c r="T47" s="34">
        <f t="shared" si="53"/>
        <v>0</v>
      </c>
      <c r="U47" s="34">
        <f t="shared" si="54"/>
        <v>1.6305405637147838</v>
      </c>
      <c r="V47" s="33">
        <f t="shared" si="55"/>
        <v>1.0690743580190052</v>
      </c>
      <c r="W47" s="12"/>
      <c r="X47" s="14">
        <f t="shared" si="56"/>
        <v>1.5986739989614904</v>
      </c>
      <c r="Y47" s="33">
        <f t="shared" si="57"/>
        <v>-0.45088522701541311</v>
      </c>
      <c r="Z47" s="12">
        <f t="shared" si="58"/>
        <v>0.74404469762189707</v>
      </c>
      <c r="AA47" s="42" t="s">
        <v>39</v>
      </c>
      <c r="AB47" s="42" t="s">
        <v>39</v>
      </c>
      <c r="AC47" s="12">
        <f t="shared" si="59"/>
        <v>1.5429186546283027</v>
      </c>
      <c r="AD47" s="12">
        <f t="shared" si="60"/>
        <v>1.0442715736276902</v>
      </c>
      <c r="AE47" s="12">
        <f t="shared" si="61"/>
        <v>0.32139133817886245</v>
      </c>
      <c r="AF47" s="12">
        <f t="shared" si="62"/>
        <v>1.7942188176258791</v>
      </c>
      <c r="AG47" s="12">
        <f t="shared" si="63"/>
        <v>1.0259824977850516</v>
      </c>
      <c r="AH47" s="12">
        <f t="shared" si="64"/>
        <v>0.51693615684325134</v>
      </c>
      <c r="AI47" s="12">
        <f t="shared" si="65"/>
        <v>1.2772826607826278</v>
      </c>
      <c r="AJ47" s="12">
        <f t="shared" si="66"/>
        <v>0.60114123924671237</v>
      </c>
      <c r="AK47" s="9">
        <f t="shared" si="67"/>
        <v>2.0226084954606076</v>
      </c>
      <c r="AL47" s="9">
        <f t="shared" si="68"/>
        <v>1.7304552846740684</v>
      </c>
      <c r="AM47" s="12">
        <f t="shared" si="69"/>
        <v>1.5</v>
      </c>
      <c r="AN47" s="12">
        <f t="shared" si="70"/>
        <v>0</v>
      </c>
      <c r="AO47" s="12">
        <f t="shared" si="71"/>
        <v>1.6305429936161839</v>
      </c>
      <c r="AP47" s="33">
        <f t="shared" si="72"/>
        <v>1.069066777075407</v>
      </c>
    </row>
    <row r="48" spans="1:42">
      <c r="A48" s="4"/>
      <c r="B48" s="7">
        <f t="shared" si="73"/>
        <v>45</v>
      </c>
      <c r="C48" s="34">
        <f t="shared" si="74"/>
        <v>1.6196062046561703</v>
      </c>
      <c r="D48" s="35">
        <f t="shared" si="38"/>
        <v>92.796600000000026</v>
      </c>
      <c r="E48" s="33">
        <f t="shared" si="39"/>
        <v>-0.4591620109817165</v>
      </c>
      <c r="F48" s="34">
        <f t="shared" si="40"/>
        <v>0.73896566068473535</v>
      </c>
      <c r="G48" s="36">
        <f t="shared" si="41"/>
        <v>-3.9459102327832341E-6</v>
      </c>
      <c r="H48" s="36">
        <f t="shared" si="42"/>
        <v>-2.4518363505032781E-6</v>
      </c>
      <c r="I48" s="34">
        <f t="shared" si="43"/>
        <v>1.5219864489336228</v>
      </c>
      <c r="J48" s="34">
        <f t="shared" si="44"/>
        <v>1.0376407231899665</v>
      </c>
      <c r="K48" s="34">
        <f t="shared" si="45"/>
        <v>0.32325050824425672</v>
      </c>
      <c r="L48" s="34">
        <f t="shared" si="46"/>
        <v>1.8035216707864603</v>
      </c>
      <c r="M48" s="34">
        <f t="shared" si="47"/>
        <v>1.0148204745590761</v>
      </c>
      <c r="N48" s="34">
        <f t="shared" si="10"/>
        <v>0.50716597437454691</v>
      </c>
      <c r="O48" s="34">
        <f t="shared" si="48"/>
        <v>1.2963556964119143</v>
      </c>
      <c r="P48" s="34">
        <f t="shared" si="49"/>
        <v>0.59966269122888638</v>
      </c>
      <c r="Q48" s="36">
        <f t="shared" si="50"/>
        <v>2.0564239401888611</v>
      </c>
      <c r="R48" s="36">
        <f t="shared" si="51"/>
        <v>1.7487800652100263</v>
      </c>
      <c r="S48" s="34">
        <f t="shared" si="52"/>
        <v>1.5</v>
      </c>
      <c r="T48" s="34">
        <f t="shared" si="53"/>
        <v>0</v>
      </c>
      <c r="U48" s="34">
        <f t="shared" si="54"/>
        <v>1.6356112074583724</v>
      </c>
      <c r="V48" s="33">
        <f t="shared" si="55"/>
        <v>1.0532068577167986</v>
      </c>
      <c r="W48" s="12"/>
      <c r="X48" s="14">
        <f t="shared" si="56"/>
        <v>1.6196162046561704</v>
      </c>
      <c r="Y48" s="33">
        <f t="shared" si="57"/>
        <v>-0.45916595689194928</v>
      </c>
      <c r="Z48" s="12">
        <f t="shared" si="58"/>
        <v>0.73896320884838484</v>
      </c>
      <c r="AA48" s="42" t="s">
        <v>39</v>
      </c>
      <c r="AB48" s="42" t="s">
        <v>39</v>
      </c>
      <c r="AC48" s="12">
        <f t="shared" si="59"/>
        <v>1.5219764489336227</v>
      </c>
      <c r="AD48" s="12">
        <f t="shared" si="60"/>
        <v>1.0376375466819712</v>
      </c>
      <c r="AE48" s="12">
        <f t="shared" si="61"/>
        <v>0.32325137011776128</v>
      </c>
      <c r="AF48" s="12">
        <f t="shared" si="62"/>
        <v>1.8035261486966392</v>
      </c>
      <c r="AG48" s="12">
        <f t="shared" si="63"/>
        <v>1.0148151347753926</v>
      </c>
      <c r="AH48" s="12">
        <f t="shared" si="64"/>
        <v>0.50716131415823007</v>
      </c>
      <c r="AI48" s="12">
        <f t="shared" si="65"/>
        <v>1.2963648345384087</v>
      </c>
      <c r="AJ48" s="12">
        <f t="shared" si="66"/>
        <v>0.59966196563625263</v>
      </c>
      <c r="AK48" s="9">
        <f t="shared" si="67"/>
        <v>2.0564401830522328</v>
      </c>
      <c r="AL48" s="9">
        <f t="shared" si="68"/>
        <v>1.7487889300904773</v>
      </c>
      <c r="AM48" s="12">
        <f t="shared" si="69"/>
        <v>1.5</v>
      </c>
      <c r="AN48" s="12">
        <f t="shared" si="70"/>
        <v>0</v>
      </c>
      <c r="AO48" s="12">
        <f t="shared" si="71"/>
        <v>1.6356136199554892</v>
      </c>
      <c r="AP48" s="33">
        <f t="shared" si="72"/>
        <v>1.0531992849935388</v>
      </c>
    </row>
    <row r="49" spans="1:42">
      <c r="A49" s="4"/>
      <c r="B49" s="7">
        <f t="shared" si="73"/>
        <v>46</v>
      </c>
      <c r="C49" s="34">
        <f t="shared" si="74"/>
        <v>1.6405484103508503</v>
      </c>
      <c r="D49" s="35">
        <f t="shared" si="38"/>
        <v>93.996500000000026</v>
      </c>
      <c r="E49" s="33">
        <f t="shared" si="39"/>
        <v>-0.46740759206443205</v>
      </c>
      <c r="F49" s="34">
        <f t="shared" si="40"/>
        <v>0.73377799291102386</v>
      </c>
      <c r="G49" s="36">
        <f t="shared" si="41"/>
        <v>-3.9284719812737734E-6</v>
      </c>
      <c r="H49" s="36">
        <f t="shared" si="42"/>
        <v>-2.5024033076803676E-6</v>
      </c>
      <c r="I49" s="34">
        <f t="shared" si="43"/>
        <v>1.5010442432389428</v>
      </c>
      <c r="J49" s="34">
        <f t="shared" si="44"/>
        <v>1.0309708755876807</v>
      </c>
      <c r="K49" s="34">
        <f t="shared" si="45"/>
        <v>0.3249994714672142</v>
      </c>
      <c r="L49" s="34">
        <f t="shared" si="46"/>
        <v>1.8129701687206672</v>
      </c>
      <c r="M49" s="34">
        <f t="shared" si="47"/>
        <v>1.0036230134019117</v>
      </c>
      <c r="N49" s="34">
        <f t="shared" si="10"/>
        <v>0.49742122983703108</v>
      </c>
      <c r="O49" s="34">
        <f t="shared" si="48"/>
        <v>1.3155489388836354</v>
      </c>
      <c r="P49" s="34">
        <f t="shared" si="49"/>
        <v>0.5981020266249697</v>
      </c>
      <c r="Q49" s="36">
        <f t="shared" si="50"/>
        <v>2.0906331309602426</v>
      </c>
      <c r="R49" s="36">
        <f t="shared" si="51"/>
        <v>1.7675862486977236</v>
      </c>
      <c r="S49" s="34">
        <f t="shared" si="52"/>
        <v>1.5</v>
      </c>
      <c r="T49" s="34">
        <f t="shared" si="53"/>
        <v>0</v>
      </c>
      <c r="U49" s="34">
        <f t="shared" si="54"/>
        <v>1.6406447464728204</v>
      </c>
      <c r="V49" s="33">
        <f t="shared" si="55"/>
        <v>1.0373561844661467</v>
      </c>
      <c r="W49" s="12"/>
      <c r="X49" s="14">
        <f t="shared" si="56"/>
        <v>1.6405584103508504</v>
      </c>
      <c r="Y49" s="33">
        <f t="shared" si="57"/>
        <v>-0.46741152053641333</v>
      </c>
      <c r="Z49" s="12">
        <f t="shared" si="58"/>
        <v>0.73377549050771618</v>
      </c>
      <c r="AA49" s="42" t="s">
        <v>39</v>
      </c>
      <c r="AB49" s="42" t="s">
        <v>39</v>
      </c>
      <c r="AC49" s="12">
        <f t="shared" si="59"/>
        <v>1.5010342432389427</v>
      </c>
      <c r="AD49" s="12">
        <f t="shared" si="60"/>
        <v>1.0309676825010015</v>
      </c>
      <c r="AE49" s="12">
        <f t="shared" si="61"/>
        <v>0.32500027962430145</v>
      </c>
      <c r="AF49" s="12">
        <f t="shared" si="62"/>
        <v>1.8129747143336825</v>
      </c>
      <c r="AG49" s="12">
        <f t="shared" si="63"/>
        <v>1.0036176596318089</v>
      </c>
      <c r="AH49" s="12">
        <f t="shared" si="64"/>
        <v>0.49741658360713381</v>
      </c>
      <c r="AI49" s="12">
        <f t="shared" si="65"/>
        <v>1.3155581307265494</v>
      </c>
      <c r="AJ49" s="12">
        <f t="shared" si="66"/>
        <v>0.59810126154860987</v>
      </c>
      <c r="AK49" s="9">
        <f t="shared" si="67"/>
        <v>2.090649560442992</v>
      </c>
      <c r="AL49" s="9">
        <f t="shared" si="68"/>
        <v>1.7675953464582423</v>
      </c>
      <c r="AM49" s="12">
        <f t="shared" si="69"/>
        <v>1.5</v>
      </c>
      <c r="AN49" s="12">
        <f t="shared" si="70"/>
        <v>0</v>
      </c>
      <c r="AO49" s="12">
        <f t="shared" si="71"/>
        <v>1.640647140939461</v>
      </c>
      <c r="AP49" s="33">
        <f t="shared" si="72"/>
        <v>1.0373486195909214</v>
      </c>
    </row>
    <row r="50" spans="1:42">
      <c r="A50" s="4"/>
      <c r="B50" s="7">
        <f t="shared" si="73"/>
        <v>47</v>
      </c>
      <c r="C50" s="34">
        <f t="shared" si="74"/>
        <v>1.6614906160455303</v>
      </c>
      <c r="D50" s="35">
        <f t="shared" si="38"/>
        <v>95.196400000000025</v>
      </c>
      <c r="E50" s="33">
        <f t="shared" si="39"/>
        <v>-0.47561529916687628</v>
      </c>
      <c r="F50" s="34">
        <f t="shared" si="40"/>
        <v>0.72848478858408927</v>
      </c>
      <c r="G50" s="36">
        <f t="shared" si="41"/>
        <v>-3.9097393866871499E-6</v>
      </c>
      <c r="H50" s="36">
        <f t="shared" si="42"/>
        <v>-2.552617156204029E-6</v>
      </c>
      <c r="I50" s="34">
        <f t="shared" si="43"/>
        <v>1.4801020375442628</v>
      </c>
      <c r="J50" s="34">
        <f t="shared" si="44"/>
        <v>1.0242674433665122</v>
      </c>
      <c r="K50" s="34">
        <f t="shared" si="45"/>
        <v>0.3266345517089233</v>
      </c>
      <c r="L50" s="34">
        <f t="shared" si="46"/>
        <v>1.8225610062971311</v>
      </c>
      <c r="M50" s="34">
        <f t="shared" si="47"/>
        <v>0.99239709558373868</v>
      </c>
      <c r="N50" s="34">
        <f t="shared" si="10"/>
        <v>0.48770494196052416</v>
      </c>
      <c r="O50" s="34">
        <f t="shared" si="48"/>
        <v>1.3348560643366079</v>
      </c>
      <c r="P50" s="34">
        <f t="shared" si="49"/>
        <v>0.59645740705713313</v>
      </c>
      <c r="Q50" s="36">
        <f t="shared" si="50"/>
        <v>2.125247214993796</v>
      </c>
      <c r="R50" s="36">
        <f t="shared" si="51"/>
        <v>1.7868960118339852</v>
      </c>
      <c r="S50" s="34">
        <f t="shared" si="52"/>
        <v>1.5</v>
      </c>
      <c r="T50" s="34">
        <f t="shared" si="53"/>
        <v>0</v>
      </c>
      <c r="U50" s="34">
        <f t="shared" si="54"/>
        <v>1.6456398750436729</v>
      </c>
      <c r="V50" s="33">
        <f t="shared" si="55"/>
        <v>1.0215215493550218</v>
      </c>
      <c r="W50" s="12"/>
      <c r="X50" s="14">
        <f t="shared" si="56"/>
        <v>1.6615006160455303</v>
      </c>
      <c r="Y50" s="33">
        <f t="shared" si="57"/>
        <v>-0.47561920890626297</v>
      </c>
      <c r="Z50" s="12">
        <f t="shared" si="58"/>
        <v>0.72848223596693307</v>
      </c>
      <c r="AA50" s="42" t="s">
        <v>39</v>
      </c>
      <c r="AB50" s="42" t="s">
        <v>39</v>
      </c>
      <c r="AC50" s="12">
        <f t="shared" si="59"/>
        <v>1.4800920375442628</v>
      </c>
      <c r="AD50" s="12">
        <f t="shared" si="60"/>
        <v>1.0242642347895186</v>
      </c>
      <c r="AE50" s="12">
        <f t="shared" si="61"/>
        <v>0.32663530481835035</v>
      </c>
      <c r="AF50" s="12">
        <f t="shared" si="62"/>
        <v>1.822565620144293</v>
      </c>
      <c r="AG50" s="12">
        <f t="shared" si="63"/>
        <v>0.99239172862714953</v>
      </c>
      <c r="AH50" s="12">
        <f t="shared" si="64"/>
        <v>0.48770030891711347</v>
      </c>
      <c r="AI50" s="12">
        <f t="shared" si="65"/>
        <v>1.3348653112271804</v>
      </c>
      <c r="AJ50" s="12">
        <f t="shared" si="66"/>
        <v>0.59645660128379174</v>
      </c>
      <c r="AK50" s="9">
        <f t="shared" si="67"/>
        <v>2.1252638447768812</v>
      </c>
      <c r="AL50" s="9">
        <f t="shared" si="68"/>
        <v>1.7869053578830258</v>
      </c>
      <c r="AM50" s="12">
        <f t="shared" si="69"/>
        <v>1.5</v>
      </c>
      <c r="AN50" s="12">
        <f t="shared" si="70"/>
        <v>0</v>
      </c>
      <c r="AO50" s="12">
        <f t="shared" si="71"/>
        <v>1.6456422508590764</v>
      </c>
      <c r="AP50" s="33">
        <f t="shared" si="72"/>
        <v>1.021513991946621</v>
      </c>
    </row>
    <row r="51" spans="1:42">
      <c r="A51" s="4"/>
      <c r="B51" s="7">
        <f t="shared" si="73"/>
        <v>48</v>
      </c>
      <c r="C51" s="34">
        <f t="shared" si="74"/>
        <v>1.6824328217402102</v>
      </c>
      <c r="D51" s="35">
        <f t="shared" si="38"/>
        <v>96.396300000000025</v>
      </c>
      <c r="E51" s="33">
        <f t="shared" si="39"/>
        <v>-0.48378242039804253</v>
      </c>
      <c r="F51" s="34">
        <f t="shared" si="40"/>
        <v>0.72308683414498165</v>
      </c>
      <c r="G51" s="36">
        <f t="shared" si="41"/>
        <v>-3.8897113368019376E-6</v>
      </c>
      <c r="H51" s="36">
        <f t="shared" si="42"/>
        <v>-2.602432831122492E-6</v>
      </c>
      <c r="I51" s="34">
        <f t="shared" si="43"/>
        <v>1.4591598318495829</v>
      </c>
      <c r="J51" s="34">
        <f t="shared" si="44"/>
        <v>1.0175327317685579</v>
      </c>
      <c r="K51" s="34">
        <f t="shared" si="45"/>
        <v>0.32815293507134902</v>
      </c>
      <c r="L51" s="34">
        <f t="shared" si="46"/>
        <v>1.8322953023401989</v>
      </c>
      <c r="M51" s="34">
        <f t="shared" si="47"/>
        <v>0.98114441617824522</v>
      </c>
      <c r="N51" s="34">
        <f t="shared" si="10"/>
        <v>0.47801541567133765</v>
      </c>
      <c r="O51" s="34">
        <f t="shared" si="48"/>
        <v>1.3542798866688608</v>
      </c>
      <c r="P51" s="34">
        <f t="shared" si="49"/>
        <v>0.59472627718612225</v>
      </c>
      <c r="Q51" s="36">
        <f t="shared" si="50"/>
        <v>2.1602963820564445</v>
      </c>
      <c r="R51" s="36">
        <f t="shared" si="51"/>
        <v>1.806743171949823</v>
      </c>
      <c r="S51" s="34">
        <f t="shared" si="52"/>
        <v>1.5</v>
      </c>
      <c r="T51" s="34">
        <f t="shared" si="53"/>
        <v>0</v>
      </c>
      <c r="U51" s="34">
        <f t="shared" si="54"/>
        <v>1.650595298913724</v>
      </c>
      <c r="V51" s="33">
        <f t="shared" si="55"/>
        <v>1.0057021442274654</v>
      </c>
      <c r="W51" s="12"/>
      <c r="X51" s="14">
        <f t="shared" si="56"/>
        <v>1.6824428217402103</v>
      </c>
      <c r="Y51" s="33">
        <f t="shared" si="57"/>
        <v>-0.48378631010937934</v>
      </c>
      <c r="Z51" s="12">
        <f t="shared" si="58"/>
        <v>0.72308423171215053</v>
      </c>
      <c r="AA51" s="42" t="s">
        <v>39</v>
      </c>
      <c r="AB51" s="42" t="s">
        <v>39</v>
      </c>
      <c r="AC51" s="12">
        <f t="shared" si="59"/>
        <v>1.4591498318495828</v>
      </c>
      <c r="AD51" s="12">
        <f t="shared" si="60"/>
        <v>1.0175295088145102</v>
      </c>
      <c r="AE51" s="12">
        <f t="shared" si="61"/>
        <v>0.32815363177706414</v>
      </c>
      <c r="AF51" s="12">
        <f t="shared" si="62"/>
        <v>1.8322999849584498</v>
      </c>
      <c r="AG51" s="12">
        <f t="shared" si="63"/>
        <v>0.98113903685427939</v>
      </c>
      <c r="AH51" s="12">
        <f t="shared" si="64"/>
        <v>0.47801079499530341</v>
      </c>
      <c r="AI51" s="12">
        <f t="shared" si="65"/>
        <v>1.3542891899631464</v>
      </c>
      <c r="AJ51" s="12">
        <f t="shared" si="66"/>
        <v>0.59472542948883089</v>
      </c>
      <c r="AK51" s="9">
        <f t="shared" si="67"/>
        <v>2.1603132273178249</v>
      </c>
      <c r="AL51" s="9">
        <f t="shared" si="68"/>
        <v>1.8067527832019772</v>
      </c>
      <c r="AM51" s="12">
        <f t="shared" si="69"/>
        <v>1.5</v>
      </c>
      <c r="AN51" s="12">
        <f t="shared" si="70"/>
        <v>0</v>
      </c>
      <c r="AO51" s="12">
        <f t="shared" si="71"/>
        <v>1.6505976554626383</v>
      </c>
      <c r="AP51" s="33">
        <f t="shared" si="72"/>
        <v>1.0056945938951991</v>
      </c>
    </row>
    <row r="52" spans="1:42">
      <c r="A52" s="4"/>
      <c r="B52" s="7">
        <f t="shared" si="73"/>
        <v>49</v>
      </c>
      <c r="C52" s="34">
        <f t="shared" si="74"/>
        <v>1.7033750274348902</v>
      </c>
      <c r="D52" s="35">
        <f t="shared" si="38"/>
        <v>97.59620000000001</v>
      </c>
      <c r="E52" s="33">
        <f t="shared" si="39"/>
        <v>-0.4919062420575735</v>
      </c>
      <c r="F52" s="34">
        <f t="shared" si="40"/>
        <v>0.7175850117057887</v>
      </c>
      <c r="G52" s="36">
        <f t="shared" si="41"/>
        <v>-3.8683872143341347E-6</v>
      </c>
      <c r="H52" s="36">
        <f t="shared" si="42"/>
        <v>-2.65180401637366E-6</v>
      </c>
      <c r="I52" s="34">
        <f t="shared" si="43"/>
        <v>1.4382176261549029</v>
      </c>
      <c r="J52" s="34">
        <f t="shared" si="44"/>
        <v>1.0107690987357001</v>
      </c>
      <c r="K52" s="34">
        <f t="shared" si="45"/>
        <v>0.32955175582853924</v>
      </c>
      <c r="L52" s="34">
        <f t="shared" si="46"/>
        <v>1.8421741859114407</v>
      </c>
      <c r="M52" s="34">
        <f t="shared" si="47"/>
        <v>0.96986671184981321</v>
      </c>
      <c r="N52" s="34">
        <f t="shared" si="10"/>
        <v>0.46835091430508946</v>
      </c>
      <c r="O52" s="34">
        <f t="shared" si="48"/>
        <v>1.3738232716063514</v>
      </c>
      <c r="P52" s="34">
        <f t="shared" si="49"/>
        <v>0.59290605397643692</v>
      </c>
      <c r="Q52" s="36">
        <f t="shared" si="50"/>
        <v>2.1958141318138171</v>
      </c>
      <c r="R52" s="36">
        <f t="shared" si="51"/>
        <v>1.8271648739398394</v>
      </c>
      <c r="S52" s="34">
        <f t="shared" si="52"/>
        <v>1.5</v>
      </c>
      <c r="T52" s="34">
        <f t="shared" si="53"/>
        <v>0</v>
      </c>
      <c r="U52" s="34">
        <f t="shared" si="54"/>
        <v>1.6555097354335153</v>
      </c>
      <c r="V52" s="33">
        <f t="shared" si="55"/>
        <v>0.98989714043737387</v>
      </c>
      <c r="W52" s="12"/>
      <c r="X52" s="14">
        <f t="shared" si="56"/>
        <v>1.7033850274348903</v>
      </c>
      <c r="Y52" s="33">
        <f t="shared" si="57"/>
        <v>-0.49191011044478783</v>
      </c>
      <c r="Z52" s="12">
        <f t="shared" si="58"/>
        <v>0.71758235990177233</v>
      </c>
      <c r="AA52" s="42" t="s">
        <v>39</v>
      </c>
      <c r="AB52" s="42" t="s">
        <v>39</v>
      </c>
      <c r="AC52" s="12">
        <f t="shared" si="59"/>
        <v>1.4382076261549028</v>
      </c>
      <c r="AD52" s="12">
        <f t="shared" si="60"/>
        <v>1.0107658625432985</v>
      </c>
      <c r="AE52" s="12">
        <f t="shared" si="61"/>
        <v>0.32955239474981757</v>
      </c>
      <c r="AF52" s="12">
        <f t="shared" si="62"/>
        <v>1.8421789378418358</v>
      </c>
      <c r="AG52" s="12">
        <f t="shared" si="63"/>
        <v>0.96986132099813993</v>
      </c>
      <c r="AH52" s="12">
        <f t="shared" si="64"/>
        <v>0.4683463051567629</v>
      </c>
      <c r="AI52" s="12">
        <f t="shared" si="65"/>
        <v>1.3738326326850725</v>
      </c>
      <c r="AJ52" s="12">
        <f t="shared" si="66"/>
        <v>0.59290516311551356</v>
      </c>
      <c r="AK52" s="9">
        <f t="shared" si="67"/>
        <v>2.1958312093990684</v>
      </c>
      <c r="AL52" s="9">
        <f t="shared" si="68"/>
        <v>1.8271747689850464</v>
      </c>
      <c r="AM52" s="12">
        <f t="shared" si="69"/>
        <v>1.5</v>
      </c>
      <c r="AN52" s="12">
        <f t="shared" si="70"/>
        <v>0</v>
      </c>
      <c r="AO52" s="12">
        <f t="shared" si="71"/>
        <v>1.6555120721062639</v>
      </c>
      <c r="AP52" s="33">
        <f t="shared" si="72"/>
        <v>0.98988959678045452</v>
      </c>
    </row>
    <row r="53" spans="1:42">
      <c r="A53" s="4"/>
      <c r="B53" s="7">
        <f t="shared" si="73"/>
        <v>50</v>
      </c>
      <c r="C53" s="34">
        <f t="shared" si="74"/>
        <v>1.7243172331295702</v>
      </c>
      <c r="D53" s="35">
        <f t="shared" si="38"/>
        <v>98.796100000000024</v>
      </c>
      <c r="E53" s="33">
        <f t="shared" si="39"/>
        <v>-0.49998404966204224</v>
      </c>
      <c r="F53" s="34">
        <f t="shared" si="40"/>
        <v>0.71198030175247418</v>
      </c>
      <c r="G53" s="36">
        <f t="shared" si="41"/>
        <v>-3.8457668871672013E-6</v>
      </c>
      <c r="H53" s="36">
        <f t="shared" si="42"/>
        <v>-2.700683064071896E-6</v>
      </c>
      <c r="I53" s="34">
        <f t="shared" si="43"/>
        <v>1.4172754204602229</v>
      </c>
      <c r="J53" s="34">
        <f t="shared" si="44"/>
        <v>1.0039789560663324</v>
      </c>
      <c r="K53" s="34">
        <f t="shared" si="45"/>
        <v>0.33082809680852288</v>
      </c>
      <c r="L53" s="34">
        <f t="shared" si="46"/>
        <v>1.8521987929318209</v>
      </c>
      <c r="M53" s="34">
        <f t="shared" si="47"/>
        <v>0.95856576384944936</v>
      </c>
      <c r="N53" s="34">
        <f t="shared" si="10"/>
        <v>0.45870965661077334</v>
      </c>
      <c r="O53" s="34">
        <f t="shared" si="48"/>
        <v>1.3934891363210469</v>
      </c>
      <c r="P53" s="34">
        <f t="shared" si="49"/>
        <v>0.5909941289397368</v>
      </c>
      <c r="Q53" s="36">
        <f t="shared" si="50"/>
        <v>2.2318376545930234</v>
      </c>
      <c r="R53" s="36">
        <f t="shared" si="51"/>
        <v>1.8482019680698658</v>
      </c>
      <c r="S53" s="34">
        <f t="shared" si="52"/>
        <v>1.5</v>
      </c>
      <c r="T53" s="34">
        <f t="shared" si="53"/>
        <v>0</v>
      </c>
      <c r="U53" s="34">
        <f t="shared" si="54"/>
        <v>1.6603819136945825</v>
      </c>
      <c r="V53" s="33">
        <f t="shared" si="55"/>
        <v>0.97410568749732562</v>
      </c>
      <c r="W53" s="12"/>
      <c r="X53" s="14">
        <f t="shared" si="56"/>
        <v>1.7243272331295703</v>
      </c>
      <c r="Y53" s="33">
        <f t="shared" si="57"/>
        <v>-0.49998789542892941</v>
      </c>
      <c r="Z53" s="12">
        <f t="shared" si="58"/>
        <v>0.7119776010694101</v>
      </c>
      <c r="AA53" s="42" t="s">
        <v>39</v>
      </c>
      <c r="AB53" s="42" t="s">
        <v>39</v>
      </c>
      <c r="AC53" s="12">
        <f t="shared" si="59"/>
        <v>1.4172654204602229</v>
      </c>
      <c r="AD53" s="12">
        <f t="shared" si="60"/>
        <v>1.0039757078002725</v>
      </c>
      <c r="AE53" s="12">
        <f t="shared" si="61"/>
        <v>0.33082867654019688</v>
      </c>
      <c r="AF53" s="12">
        <f t="shared" si="62"/>
        <v>1.8522036147178187</v>
      </c>
      <c r="AG53" s="12">
        <f t="shared" si="63"/>
        <v>0.95856036233177777</v>
      </c>
      <c r="AH53" s="12">
        <f t="shared" si="64"/>
        <v>0.45870505812844509</v>
      </c>
      <c r="AI53" s="12">
        <f t="shared" si="65"/>
        <v>1.3934985565893734</v>
      </c>
      <c r="AJ53" s="12">
        <f t="shared" si="66"/>
        <v>0.59099319366393099</v>
      </c>
      <c r="AK53" s="9">
        <f t="shared" si="67"/>
        <v>2.2318549832089363</v>
      </c>
      <c r="AL53" s="9">
        <f t="shared" si="68"/>
        <v>1.8482121673655938</v>
      </c>
      <c r="AM53" s="12">
        <f t="shared" si="69"/>
        <v>1.5</v>
      </c>
      <c r="AN53" s="12">
        <f t="shared" si="70"/>
        <v>0</v>
      </c>
      <c r="AO53" s="12">
        <f t="shared" si="71"/>
        <v>1.6603842298871248</v>
      </c>
      <c r="AP53" s="33">
        <f t="shared" si="72"/>
        <v>0.97409815010419443</v>
      </c>
    </row>
    <row r="54" spans="1:42">
      <c r="A54" s="4"/>
      <c r="B54" s="7">
        <f t="shared" si="73"/>
        <v>51</v>
      </c>
      <c r="C54" s="34">
        <f t="shared" si="74"/>
        <v>1.7452594388242502</v>
      </c>
      <c r="D54" s="35">
        <f t="shared" si="38"/>
        <v>99.996000000000024</v>
      </c>
      <c r="E54" s="33">
        <f t="shared" si="39"/>
        <v>-0.50801312895378503</v>
      </c>
      <c r="F54" s="34">
        <f t="shared" si="40"/>
        <v>0.70627378601402546</v>
      </c>
      <c r="G54" s="36">
        <f t="shared" si="41"/>
        <v>-3.8218507034670779E-6</v>
      </c>
      <c r="H54" s="36">
        <f t="shared" si="42"/>
        <v>-2.7490209252301057E-6</v>
      </c>
      <c r="I54" s="34">
        <f t="shared" si="43"/>
        <v>1.396333214765543</v>
      </c>
      <c r="J54" s="34">
        <f t="shared" si="44"/>
        <v>0.99716477058851449</v>
      </c>
      <c r="K54" s="34">
        <f t="shared" si="45"/>
        <v>0.33197898995971364</v>
      </c>
      <c r="L54" s="34">
        <f t="shared" si="46"/>
        <v>1.8623702623759262</v>
      </c>
      <c r="M54" s="34">
        <f t="shared" si="47"/>
        <v>0.94724340125415329</v>
      </c>
      <c r="N54" s="34">
        <f t="shared" si="10"/>
        <v>0.44908981351138966</v>
      </c>
      <c r="O54" s="34">
        <f t="shared" si="48"/>
        <v>1.4132804488645365</v>
      </c>
      <c r="P54" s="34">
        <f t="shared" si="49"/>
        <v>0.58898787069268377</v>
      </c>
      <c r="Q54" s="36">
        <f t="shared" si="50"/>
        <v>2.2684082641668617</v>
      </c>
      <c r="R54" s="36">
        <f t="shared" si="51"/>
        <v>1.8698994397972932</v>
      </c>
      <c r="S54" s="34">
        <f t="shared" si="52"/>
        <v>1.5</v>
      </c>
      <c r="T54" s="34">
        <f t="shared" si="53"/>
        <v>0</v>
      </c>
      <c r="U54" s="34">
        <f t="shared" si="54"/>
        <v>1.6652105746444112</v>
      </c>
      <c r="V54" s="33">
        <f t="shared" si="55"/>
        <v>0.95832691161333827</v>
      </c>
      <c r="W54" s="12"/>
      <c r="X54" s="14">
        <f t="shared" si="56"/>
        <v>1.7452694388242502</v>
      </c>
      <c r="Y54" s="33">
        <f t="shared" si="57"/>
        <v>-0.5080169508044885</v>
      </c>
      <c r="Z54" s="12">
        <f t="shared" si="58"/>
        <v>0.70627103699310023</v>
      </c>
      <c r="AA54" s="42" t="s">
        <v>39</v>
      </c>
      <c r="AB54" s="42" t="s">
        <v>39</v>
      </c>
      <c r="AC54" s="12">
        <f t="shared" si="59"/>
        <v>1.3963232147655429</v>
      </c>
      <c r="AD54" s="12">
        <f t="shared" si="60"/>
        <v>0.99716151144005127</v>
      </c>
      <c r="AE54" s="12">
        <f t="shared" si="61"/>
        <v>0.33197950907248375</v>
      </c>
      <c r="AF54" s="12">
        <f t="shared" si="62"/>
        <v>1.8623751545614602</v>
      </c>
      <c r="AG54" s="12">
        <f t="shared" si="63"/>
        <v>0.94723798995584918</v>
      </c>
      <c r="AH54" s="12">
        <f t="shared" si="64"/>
        <v>0.44908522480969371</v>
      </c>
      <c r="AI54" s="12">
        <f t="shared" si="65"/>
        <v>1.4132899297517658</v>
      </c>
      <c r="AJ54" s="12">
        <f t="shared" si="66"/>
        <v>0.58898688974047608</v>
      </c>
      <c r="AK54" s="9">
        <f t="shared" si="67"/>
        <v>2.2684258646018565</v>
      </c>
      <c r="AL54" s="9">
        <f t="shared" si="68"/>
        <v>1.8699099658875435</v>
      </c>
      <c r="AM54" s="12">
        <f t="shared" si="69"/>
        <v>1.5</v>
      </c>
      <c r="AN54" s="12">
        <f t="shared" si="70"/>
        <v>0</v>
      </c>
      <c r="AO54" s="12">
        <f t="shared" si="71"/>
        <v>1.665212869758391</v>
      </c>
      <c r="AP54" s="33">
        <f t="shared" si="72"/>
        <v>0.95831938006094264</v>
      </c>
    </row>
    <row r="55" spans="1:42">
      <c r="A55" s="4"/>
      <c r="B55" s="7">
        <f t="shared" si="73"/>
        <v>52</v>
      </c>
      <c r="C55" s="34">
        <f t="shared" si="74"/>
        <v>1.7662016445189301</v>
      </c>
      <c r="D55" s="35">
        <f t="shared" si="38"/>
        <v>101.19590000000002</v>
      </c>
      <c r="E55" s="33">
        <f t="shared" si="39"/>
        <v>-0.51599076688908219</v>
      </c>
      <c r="F55" s="34">
        <f t="shared" si="40"/>
        <v>0.70046665051608092</v>
      </c>
      <c r="G55" s="36">
        <f t="shared" si="41"/>
        <v>-3.7966394723643049E-6</v>
      </c>
      <c r="H55" s="36">
        <f t="shared" si="42"/>
        <v>-2.7967670270800937E-6</v>
      </c>
      <c r="I55" s="34">
        <f t="shared" si="43"/>
        <v>1.375391009070863</v>
      </c>
      <c r="J55" s="34">
        <f t="shared" si="44"/>
        <v>0.99032906534698029</v>
      </c>
      <c r="K55" s="34">
        <f t="shared" si="45"/>
        <v>0.33300141712052089</v>
      </c>
      <c r="L55" s="34">
        <f t="shared" si="46"/>
        <v>1.8726897319980509</v>
      </c>
      <c r="M55" s="34">
        <f t="shared" si="47"/>
        <v>0.93590150447122156</v>
      </c>
      <c r="N55" s="34">
        <f t="shared" si="10"/>
        <v>0.43948950459964142</v>
      </c>
      <c r="O55" s="34">
        <f t="shared" si="48"/>
        <v>1.433200227398409</v>
      </c>
      <c r="P55" s="34">
        <f t="shared" si="49"/>
        <v>0.58688462786026785</v>
      </c>
      <c r="Q55" s="36">
        <f t="shared" si="50"/>
        <v>2.3055718910938552</v>
      </c>
      <c r="R55" s="36">
        <f t="shared" si="51"/>
        <v>1.8923069001365913</v>
      </c>
      <c r="S55" s="34">
        <f t="shared" si="52"/>
        <v>1.5</v>
      </c>
      <c r="T55" s="34">
        <f t="shared" si="53"/>
        <v>0</v>
      </c>
      <c r="U55" s="34">
        <f t="shared" si="54"/>
        <v>1.6699944711819152</v>
      </c>
      <c r="V55" s="33">
        <f t="shared" si="55"/>
        <v>0.94255991409561324</v>
      </c>
      <c r="W55" s="12"/>
      <c r="X55" s="14">
        <f t="shared" si="56"/>
        <v>1.7662116445189302</v>
      </c>
      <c r="Y55" s="33">
        <f t="shared" si="57"/>
        <v>-0.51599456352855455</v>
      </c>
      <c r="Z55" s="12">
        <f t="shared" si="58"/>
        <v>0.70046385374905384</v>
      </c>
      <c r="AA55" s="42" t="s">
        <v>39</v>
      </c>
      <c r="AB55" s="42" t="s">
        <v>39</v>
      </c>
      <c r="AC55" s="12">
        <f t="shared" si="59"/>
        <v>1.3753810090708629</v>
      </c>
      <c r="AD55" s="12">
        <f t="shared" si="60"/>
        <v>0.99032579653449804</v>
      </c>
      <c r="AE55" s="12">
        <f t="shared" si="61"/>
        <v>0.33300187416138183</v>
      </c>
      <c r="AF55" s="12">
        <f t="shared" si="62"/>
        <v>1.8726946951253716</v>
      </c>
      <c r="AG55" s="12">
        <f t="shared" si="63"/>
        <v>0.93589608430303972</v>
      </c>
      <c r="AH55" s="12">
        <f t="shared" si="64"/>
        <v>0.43948492476782319</v>
      </c>
      <c r="AI55" s="12">
        <f t="shared" si="65"/>
        <v>1.4332097703575484</v>
      </c>
      <c r="AJ55" s="12">
        <f t="shared" si="66"/>
        <v>0.58688359996134642</v>
      </c>
      <c r="AK55" s="9">
        <f t="shared" si="67"/>
        <v>2.3055897864695312</v>
      </c>
      <c r="AL55" s="9">
        <f t="shared" si="68"/>
        <v>1.8923177779020162</v>
      </c>
      <c r="AM55" s="12">
        <f t="shared" si="69"/>
        <v>1.5</v>
      </c>
      <c r="AN55" s="12">
        <f t="shared" si="70"/>
        <v>0</v>
      </c>
      <c r="AO55" s="12">
        <f t="shared" si="71"/>
        <v>1.6699967446247039</v>
      </c>
      <c r="AP55" s="33">
        <f t="shared" si="72"/>
        <v>0.94255238794860707</v>
      </c>
    </row>
    <row r="56" spans="1:42">
      <c r="A56" s="4"/>
      <c r="B56" s="7">
        <f t="shared" si="73"/>
        <v>53</v>
      </c>
      <c r="C56" s="34">
        <f t="shared" si="74"/>
        <v>1.7871438502136101</v>
      </c>
      <c r="D56" s="35">
        <f t="shared" si="38"/>
        <v>102.39580000000002</v>
      </c>
      <c r="E56" s="33">
        <f t="shared" si="39"/>
        <v>-0.52391425260217739</v>
      </c>
      <c r="F56" s="34">
        <f t="shared" si="40"/>
        <v>0.69456018883916992</v>
      </c>
      <c r="G56" s="36">
        <f t="shared" si="41"/>
        <v>-3.7701344608453979E-6</v>
      </c>
      <c r="H56" s="36">
        <f t="shared" si="42"/>
        <v>-2.8438692010190891E-6</v>
      </c>
      <c r="I56" s="34">
        <f t="shared" si="43"/>
        <v>1.354448803376183</v>
      </c>
      <c r="J56" s="34">
        <f t="shared" si="44"/>
        <v>0.98347442080100544</v>
      </c>
      <c r="K56" s="34">
        <f t="shared" si="45"/>
        <v>0.33389231101228267</v>
      </c>
      <c r="L56" s="34">
        <f t="shared" si="46"/>
        <v>1.8831583335464226</v>
      </c>
      <c r="M56" s="34">
        <f t="shared" si="47"/>
        <v>0.92454200903108785</v>
      </c>
      <c r="N56" s="34">
        <f t="shared" si="10"/>
        <v>0.42990679434509538</v>
      </c>
      <c r="O56" s="34">
        <f t="shared" si="48"/>
        <v>1.4532515392013279</v>
      </c>
      <c r="P56" s="34">
        <f t="shared" si="49"/>
        <v>0.58468173235824605</v>
      </c>
      <c r="Q56" s="36">
        <f t="shared" si="50"/>
        <v>2.3433796467840957</v>
      </c>
      <c r="R56" s="36">
        <f t="shared" si="51"/>
        <v>1.9154791467377386</v>
      </c>
      <c r="S56" s="34">
        <f t="shared" si="52"/>
        <v>1.5</v>
      </c>
      <c r="T56" s="34">
        <f t="shared" si="53"/>
        <v>0</v>
      </c>
      <c r="U56" s="34">
        <f t="shared" si="54"/>
        <v>1.6747323682321174</v>
      </c>
      <c r="V56" s="33">
        <f t="shared" si="55"/>
        <v>0.92680376963425026</v>
      </c>
      <c r="W56" s="12"/>
      <c r="X56" s="14">
        <f t="shared" si="56"/>
        <v>1.7871538502136102</v>
      </c>
      <c r="Y56" s="33">
        <f t="shared" si="57"/>
        <v>-0.52391802273663823</v>
      </c>
      <c r="Z56" s="12">
        <f t="shared" si="58"/>
        <v>0.6945573449699689</v>
      </c>
      <c r="AA56" s="42" t="s">
        <v>39</v>
      </c>
      <c r="AB56" s="42" t="s">
        <v>39</v>
      </c>
      <c r="AC56" s="12">
        <f t="shared" si="59"/>
        <v>1.3544388033761829</v>
      </c>
      <c r="AD56" s="12">
        <f t="shared" si="60"/>
        <v>0.98347114357059173</v>
      </c>
      <c r="AE56" s="12">
        <f t="shared" si="61"/>
        <v>0.33389270450504815</v>
      </c>
      <c r="AF56" s="12">
        <f t="shared" si="62"/>
        <v>1.8831633681536828</v>
      </c>
      <c r="AG56" s="12">
        <f t="shared" si="63"/>
        <v>0.92453658093106217</v>
      </c>
      <c r="AH56" s="12">
        <f t="shared" si="64"/>
        <v>0.42990222244512077</v>
      </c>
      <c r="AI56" s="12">
        <f t="shared" si="65"/>
        <v>1.453261145708562</v>
      </c>
      <c r="AJ56" s="12">
        <f t="shared" si="66"/>
        <v>0.58468065623516896</v>
      </c>
      <c r="AK56" s="9">
        <f t="shared" si="67"/>
        <v>2.3433978628433469</v>
      </c>
      <c r="AL56" s="9">
        <f t="shared" si="68"/>
        <v>1.915490403682333</v>
      </c>
      <c r="AM56" s="12">
        <f t="shared" si="69"/>
        <v>1.5</v>
      </c>
      <c r="AN56" s="12">
        <f t="shared" si="70"/>
        <v>0</v>
      </c>
      <c r="AO56" s="12">
        <f t="shared" si="71"/>
        <v>1.6747346194168429</v>
      </c>
      <c r="AP56" s="33">
        <f t="shared" si="72"/>
        <v>0.92679624844414299</v>
      </c>
    </row>
    <row r="57" spans="1:42">
      <c r="A57" s="4"/>
      <c r="B57" s="7">
        <f t="shared" si="73"/>
        <v>54</v>
      </c>
      <c r="C57" s="34">
        <f t="shared" si="74"/>
        <v>1.8080860559082901</v>
      </c>
      <c r="D57" s="35">
        <f t="shared" si="38"/>
        <v>103.59570000000002</v>
      </c>
      <c r="E57" s="33">
        <f t="shared" si="39"/>
        <v>-0.53178087834134646</v>
      </c>
      <c r="F57" s="34">
        <f t="shared" si="40"/>
        <v>0.68855580560366092</v>
      </c>
      <c r="G57" s="36">
        <f t="shared" si="41"/>
        <v>-3.7423373748790567E-6</v>
      </c>
      <c r="H57" s="36">
        <f t="shared" si="42"/>
        <v>-2.8902735546010305E-6</v>
      </c>
      <c r="I57" s="34">
        <f t="shared" si="43"/>
        <v>1.333506597681503</v>
      </c>
      <c r="J57" s="34">
        <f t="shared" si="44"/>
        <v>0.97660347602970266</v>
      </c>
      <c r="K57" s="34">
        <f t="shared" si="45"/>
        <v>0.33464855647697545</v>
      </c>
      <c r="L57" s="34">
        <f t="shared" si="46"/>
        <v>1.8937771874180243</v>
      </c>
      <c r="M57" s="34">
        <f t="shared" si="47"/>
        <v>0.91316690969479364</v>
      </c>
      <c r="N57" s="34">
        <f t="shared" si="10"/>
        <v>0.4203396879867094</v>
      </c>
      <c r="O57" s="34">
        <f t="shared" si="48"/>
        <v>1.4734374994313149</v>
      </c>
      <c r="P57" s="34">
        <f t="shared" si="49"/>
        <v>0.58237650309109978</v>
      </c>
      <c r="Q57" s="36">
        <f t="shared" si="50"/>
        <v>2.3818884704581196</v>
      </c>
      <c r="R57" s="36">
        <f t="shared" si="51"/>
        <v>1.9394768078422584</v>
      </c>
      <c r="S57" s="34">
        <f t="shared" si="52"/>
        <v>1.5</v>
      </c>
      <c r="T57" s="34">
        <f t="shared" si="53"/>
        <v>0</v>
      </c>
      <c r="U57" s="34">
        <f t="shared" si="54"/>
        <v>1.6794230427985362</v>
      </c>
      <c r="V57" s="33">
        <f t="shared" si="55"/>
        <v>0.91105752442783561</v>
      </c>
      <c r="W57" s="12"/>
      <c r="X57" s="14">
        <f t="shared" si="56"/>
        <v>1.8080960559082901</v>
      </c>
      <c r="Y57" s="33">
        <f t="shared" si="57"/>
        <v>-0.53178462067872134</v>
      </c>
      <c r="Z57" s="12">
        <f t="shared" si="58"/>
        <v>0.68855291533010632</v>
      </c>
      <c r="AA57" s="42" t="s">
        <v>39</v>
      </c>
      <c r="AB57" s="42" t="s">
        <v>39</v>
      </c>
      <c r="AC57" s="12">
        <f t="shared" si="59"/>
        <v>1.333496597681503</v>
      </c>
      <c r="AD57" s="12">
        <f t="shared" si="60"/>
        <v>0.97660019165572465</v>
      </c>
      <c r="AE57" s="12">
        <f t="shared" si="61"/>
        <v>0.33464888492293499</v>
      </c>
      <c r="AF57" s="12">
        <f t="shared" si="62"/>
        <v>1.8937822940365843</v>
      </c>
      <c r="AG57" s="12">
        <f t="shared" si="63"/>
        <v>0.91316147463027386</v>
      </c>
      <c r="AH57" s="12">
        <f t="shared" si="64"/>
        <v>0.42033512305122911</v>
      </c>
      <c r="AI57" s="12">
        <f t="shared" si="65"/>
        <v>1.4734471709853547</v>
      </c>
      <c r="AJ57" s="12">
        <f t="shared" si="66"/>
        <v>0.58237537746116586</v>
      </c>
      <c r="AK57" s="9">
        <f t="shared" si="67"/>
        <v>2.3819070358960537</v>
      </c>
      <c r="AL57" s="9">
        <f t="shared" si="68"/>
        <v>1.9394884744228393</v>
      </c>
      <c r="AM57" s="12">
        <f t="shared" si="69"/>
        <v>1.5</v>
      </c>
      <c r="AN57" s="12">
        <f t="shared" si="70"/>
        <v>0</v>
      </c>
      <c r="AO57" s="12">
        <f t="shared" si="71"/>
        <v>1.6794252711441027</v>
      </c>
      <c r="AP57" s="33">
        <f t="shared" si="72"/>
        <v>0.91105000773206035</v>
      </c>
    </row>
    <row r="58" spans="1:42">
      <c r="A58" s="4"/>
      <c r="B58" s="7">
        <f t="shared" si="73"/>
        <v>55</v>
      </c>
      <c r="C58" s="34">
        <f t="shared" si="74"/>
        <v>1.8290282616029701</v>
      </c>
      <c r="D58" s="35">
        <f t="shared" si="38"/>
        <v>104.79560000000004</v>
      </c>
      <c r="E58" s="33">
        <f t="shared" si="39"/>
        <v>-0.53958794037284141</v>
      </c>
      <c r="F58" s="34">
        <f t="shared" si="40"/>
        <v>0.68245502020586968</v>
      </c>
      <c r="G58" s="36">
        <f t="shared" si="41"/>
        <v>-3.7132503423187302E-6</v>
      </c>
      <c r="H58" s="36">
        <f t="shared" si="42"/>
        <v>-2.9359243443050076E-6</v>
      </c>
      <c r="I58" s="34">
        <f t="shared" si="43"/>
        <v>1.3125643919868231</v>
      </c>
      <c r="J58" s="34">
        <f t="shared" si="44"/>
        <v>0.96971892994082376</v>
      </c>
      <c r="K58" s="34">
        <f t="shared" si="45"/>
        <v>0.33526699198265431</v>
      </c>
      <c r="L58" s="34">
        <f t="shared" si="46"/>
        <v>1.9045473967023281</v>
      </c>
      <c r="M58" s="34">
        <f t="shared" si="47"/>
        <v>0.90177826490481094</v>
      </c>
      <c r="N58" s="34">
        <f t="shared" si="10"/>
        <v>0.4107861270820119</v>
      </c>
      <c r="O58" s="34">
        <f t="shared" si="48"/>
        <v>1.4937612696203153</v>
      </c>
      <c r="P58" s="34">
        <f t="shared" si="49"/>
        <v>0.57996625010489034</v>
      </c>
      <c r="Q58" s="36">
        <f t="shared" si="50"/>
        <v>2.4211618736143818</v>
      </c>
      <c r="R58" s="36">
        <f t="shared" si="51"/>
        <v>1.964367083729436</v>
      </c>
      <c r="S58" s="34">
        <f t="shared" si="52"/>
        <v>1.5</v>
      </c>
      <c r="T58" s="34">
        <f t="shared" si="53"/>
        <v>0</v>
      </c>
      <c r="U58" s="34">
        <f t="shared" si="54"/>
        <v>1.6840652839915922</v>
      </c>
      <c r="V58" s="33">
        <f t="shared" si="55"/>
        <v>0.89532019415152697</v>
      </c>
      <c r="W58" s="12"/>
      <c r="X58" s="14">
        <f t="shared" si="56"/>
        <v>1.8290382616029701</v>
      </c>
      <c r="Y58" s="33">
        <f t="shared" si="57"/>
        <v>-0.53959165362318373</v>
      </c>
      <c r="Z58" s="12">
        <f t="shared" si="58"/>
        <v>0.68245208428152537</v>
      </c>
      <c r="AA58" s="42" t="s">
        <v>39</v>
      </c>
      <c r="AB58" s="42" t="s">
        <v>39</v>
      </c>
      <c r="AC58" s="12">
        <f t="shared" si="59"/>
        <v>1.312554391986823</v>
      </c>
      <c r="AD58" s="12">
        <f t="shared" si="60"/>
        <v>0.96971563972650587</v>
      </c>
      <c r="AE58" s="12">
        <f t="shared" si="61"/>
        <v>0.33526725386135947</v>
      </c>
      <c r="AF58" s="12">
        <f t="shared" si="62"/>
        <v>1.9045525758537567</v>
      </c>
      <c r="AG58" s="12">
        <f t="shared" si="63"/>
        <v>0.90177282387467694</v>
      </c>
      <c r="AH58" s="12">
        <f t="shared" si="64"/>
        <v>0.41078156811214583</v>
      </c>
      <c r="AI58" s="12">
        <f t="shared" si="65"/>
        <v>1.4937710077416106</v>
      </c>
      <c r="AJ58" s="12">
        <f t="shared" si="66"/>
        <v>0.57996507368223782</v>
      </c>
      <c r="AK58" s="9">
        <f t="shared" si="67"/>
        <v>2.42118082045979</v>
      </c>
      <c r="AL58" s="9">
        <f t="shared" si="68"/>
        <v>1.9643791937356625</v>
      </c>
      <c r="AM58" s="12">
        <f t="shared" si="69"/>
        <v>1.5</v>
      </c>
      <c r="AN58" s="12">
        <f t="shared" si="70"/>
        <v>0</v>
      </c>
      <c r="AO58" s="12">
        <f t="shared" si="71"/>
        <v>1.6840674889226879</v>
      </c>
      <c r="AP58" s="33">
        <f t="shared" si="72"/>
        <v>0.89531268147242837</v>
      </c>
    </row>
    <row r="59" spans="1:42">
      <c r="A59" s="4"/>
      <c r="B59" s="7">
        <f t="shared" si="73"/>
        <v>56</v>
      </c>
      <c r="C59" s="34">
        <f t="shared" si="74"/>
        <v>1.84997046729765</v>
      </c>
      <c r="D59" s="35">
        <f t="shared" si="38"/>
        <v>105.99550000000004</v>
      </c>
      <c r="E59" s="33">
        <f t="shared" si="39"/>
        <v>-0.54733273984815933</v>
      </c>
      <c r="F59" s="34">
        <f t="shared" si="40"/>
        <v>0.67625947083224502</v>
      </c>
      <c r="G59" s="36">
        <f t="shared" si="41"/>
        <v>-3.6828758984697174E-6</v>
      </c>
      <c r="H59" s="36">
        <f t="shared" si="42"/>
        <v>-2.9807638457501895E-6</v>
      </c>
      <c r="I59" s="34">
        <f t="shared" si="43"/>
        <v>1.2916221862921431</v>
      </c>
      <c r="J59" s="34">
        <f t="shared" si="44"/>
        <v>0.96282354247861701</v>
      </c>
      <c r="K59" s="34">
        <f t="shared" si="45"/>
        <v>0.3357444114210193</v>
      </c>
      <c r="L59" s="34">
        <f t="shared" si="46"/>
        <v>1.9154700405577754</v>
      </c>
      <c r="M59" s="34">
        <f t="shared" si="47"/>
        <v>0.89037820161099868</v>
      </c>
      <c r="N59" s="34">
        <f t="shared" si="10"/>
        <v>0.40124398468114442</v>
      </c>
      <c r="O59" s="34">
        <f t="shared" si="48"/>
        <v>1.5142260558766307</v>
      </c>
      <c r="P59" s="34">
        <f t="shared" si="49"/>
        <v>0.5774482792375637</v>
      </c>
      <c r="Q59" s="36">
        <f t="shared" si="50"/>
        <v>2.4612707996381422</v>
      </c>
      <c r="R59" s="36">
        <f t="shared" si="51"/>
        <v>1.9902246032821289</v>
      </c>
      <c r="S59" s="34">
        <f t="shared" si="52"/>
        <v>1.5</v>
      </c>
      <c r="T59" s="34">
        <f t="shared" si="53"/>
        <v>0</v>
      </c>
      <c r="U59" s="34">
        <f t="shared" si="54"/>
        <v>1.6886578930311253</v>
      </c>
      <c r="V59" s="33">
        <f t="shared" si="55"/>
        <v>0.87959076174989159</v>
      </c>
      <c r="W59" s="12"/>
      <c r="X59" s="14">
        <f t="shared" si="56"/>
        <v>1.8499804672976501</v>
      </c>
      <c r="Y59" s="33">
        <f t="shared" si="57"/>
        <v>-0.5473364227240578</v>
      </c>
      <c r="Z59" s="12">
        <f t="shared" si="58"/>
        <v>0.67625649006839927</v>
      </c>
      <c r="AA59" s="42" t="s">
        <v>39</v>
      </c>
      <c r="AB59" s="42" t="s">
        <v>39</v>
      </c>
      <c r="AC59" s="12">
        <f t="shared" si="59"/>
        <v>1.291612186292143</v>
      </c>
      <c r="AD59" s="12">
        <f t="shared" si="60"/>
        <v>0.9628202477566169</v>
      </c>
      <c r="AE59" s="12">
        <f t="shared" si="61"/>
        <v>0.33574460519121385</v>
      </c>
      <c r="AF59" s="12">
        <f t="shared" si="62"/>
        <v>1.9154752927505188</v>
      </c>
      <c r="AG59" s="12">
        <f t="shared" si="63"/>
        <v>0.89037275564806073</v>
      </c>
      <c r="AH59" s="12">
        <f t="shared" si="64"/>
        <v>0.4012394306440823</v>
      </c>
      <c r="AI59" s="12">
        <f t="shared" si="65"/>
        <v>1.514235862106436</v>
      </c>
      <c r="AJ59" s="12">
        <f t="shared" si="66"/>
        <v>0.57744705073551716</v>
      </c>
      <c r="AK59" s="9">
        <f t="shared" si="67"/>
        <v>2.4612901636947027</v>
      </c>
      <c r="AL59" s="9">
        <f t="shared" si="68"/>
        <v>1.9902371942762496</v>
      </c>
      <c r="AM59" s="12">
        <f t="shared" si="69"/>
        <v>1.5</v>
      </c>
      <c r="AN59" s="12">
        <f t="shared" si="70"/>
        <v>0</v>
      </c>
      <c r="AO59" s="12">
        <f t="shared" si="71"/>
        <v>1.6886600739782163</v>
      </c>
      <c r="AP59" s="33">
        <f t="shared" si="72"/>
        <v>0.87958325259363046</v>
      </c>
    </row>
    <row r="60" spans="1:42">
      <c r="A60" s="4"/>
      <c r="B60" s="7">
        <f t="shared" si="73"/>
        <v>57</v>
      </c>
      <c r="C60" s="34">
        <f t="shared" si="74"/>
        <v>1.87091267299233</v>
      </c>
      <c r="D60" s="35">
        <f t="shared" si="38"/>
        <v>107.19540000000003</v>
      </c>
      <c r="E60" s="33">
        <f t="shared" si="39"/>
        <v>-0.55501258362961092</v>
      </c>
      <c r="F60" s="34">
        <f t="shared" si="40"/>
        <v>0.66997091878139425</v>
      </c>
      <c r="G60" s="36">
        <f t="shared" si="41"/>
        <v>-3.6512169581115472E-6</v>
      </c>
      <c r="H60" s="36">
        <f t="shared" si="42"/>
        <v>-3.0247321803900107E-6</v>
      </c>
      <c r="I60" s="34">
        <f t="shared" si="43"/>
        <v>1.2706799805974631</v>
      </c>
      <c r="J60" s="34">
        <f t="shared" si="44"/>
        <v>0.95592013582570956</v>
      </c>
      <c r="K60" s="34">
        <f t="shared" si="45"/>
        <v>0.33607756622303264</v>
      </c>
      <c r="L60" s="34">
        <f t="shared" si="46"/>
        <v>1.9265461668599932</v>
      </c>
      <c r="M60" s="34">
        <f t="shared" si="47"/>
        <v>0.87896892050676745</v>
      </c>
      <c r="N60" s="34">
        <f t="shared" si="10"/>
        <v>0.3917110600906959</v>
      </c>
      <c r="O60" s="34">
        <f t="shared" si="48"/>
        <v>1.5348351067692974</v>
      </c>
      <c r="P60" s="34">
        <f t="shared" si="49"/>
        <v>0.57481989731266392</v>
      </c>
      <c r="Q60" s="36">
        <f t="shared" si="50"/>
        <v>2.5022946199197356</v>
      </c>
      <c r="R60" s="36">
        <f t="shared" si="51"/>
        <v>2.0171324170361919</v>
      </c>
      <c r="S60" s="34">
        <f t="shared" si="52"/>
        <v>1.5</v>
      </c>
      <c r="T60" s="34">
        <f t="shared" si="53"/>
        <v>0</v>
      </c>
      <c r="U60" s="34">
        <f t="shared" si="54"/>
        <v>1.6931996832208607</v>
      </c>
      <c r="V60" s="33">
        <f t="shared" si="55"/>
        <v>0.86386817503819102</v>
      </c>
      <c r="W60" s="12"/>
      <c r="X60" s="14">
        <f t="shared" si="56"/>
        <v>1.8709226729923301</v>
      </c>
      <c r="Y60" s="33">
        <f t="shared" si="57"/>
        <v>-0.55501623484656903</v>
      </c>
      <c r="Z60" s="12">
        <f t="shared" si="58"/>
        <v>0.66996789404921386</v>
      </c>
      <c r="AA60" s="42" t="s">
        <v>39</v>
      </c>
      <c r="AB60" s="42" t="s">
        <v>39</v>
      </c>
      <c r="AC60" s="12">
        <f t="shared" si="59"/>
        <v>1.2706699805974631</v>
      </c>
      <c r="AD60" s="12">
        <f t="shared" si="60"/>
        <v>0.9559168379586892</v>
      </c>
      <c r="AE60" s="12">
        <f t="shared" si="61"/>
        <v>0.33607769032374502</v>
      </c>
      <c r="AF60" s="12">
        <f t="shared" si="62"/>
        <v>1.9265514925856806</v>
      </c>
      <c r="AG60" s="12">
        <f t="shared" si="63"/>
        <v>0.87896347068036729</v>
      </c>
      <c r="AH60" s="12">
        <f t="shared" si="64"/>
        <v>0.39170650991709577</v>
      </c>
      <c r="AI60" s="12">
        <f t="shared" si="65"/>
        <v>1.5348449826685853</v>
      </c>
      <c r="AJ60" s="12">
        <f t="shared" si="66"/>
        <v>0.57481861544635149</v>
      </c>
      <c r="AK60" s="9">
        <f t="shared" si="67"/>
        <v>2.5023144412781897</v>
      </c>
      <c r="AL60" s="9">
        <f t="shared" si="68"/>
        <v>2.0171455308637478</v>
      </c>
      <c r="AM60" s="12">
        <f t="shared" si="69"/>
        <v>1.5</v>
      </c>
      <c r="AN60" s="12">
        <f t="shared" si="70"/>
        <v>0</v>
      </c>
      <c r="AO60" s="12">
        <f t="shared" si="71"/>
        <v>1.6932018396201731</v>
      </c>
      <c r="AP60" s="33">
        <f t="shared" si="72"/>
        <v>0.86386066889354496</v>
      </c>
    </row>
    <row r="61" spans="1:42">
      <c r="A61" s="4"/>
      <c r="B61" s="7">
        <f t="shared" si="73"/>
        <v>58</v>
      </c>
      <c r="C61" s="34">
        <f t="shared" si="74"/>
        <v>1.89185487868701</v>
      </c>
      <c r="D61" s="35">
        <f t="shared" si="38"/>
        <v>108.39530000000002</v>
      </c>
      <c r="E61" s="33">
        <f t="shared" si="39"/>
        <v>-0.5626247850686279</v>
      </c>
      <c r="F61" s="34">
        <f t="shared" si="40"/>
        <v>0.66359125312686307</v>
      </c>
      <c r="G61" s="36">
        <f t="shared" si="41"/>
        <v>-3.6182767979564545E-6</v>
      </c>
      <c r="H61" s="36">
        <f t="shared" si="42"/>
        <v>-3.067767164299795E-6</v>
      </c>
      <c r="I61" s="34">
        <f t="shared" si="43"/>
        <v>1.2497377749027831</v>
      </c>
      <c r="J61" s="34">
        <f t="shared" si="44"/>
        <v>0.94901159559335468</v>
      </c>
      <c r="K61" s="34">
        <f t="shared" si="45"/>
        <v>0.3362631678200303</v>
      </c>
      <c r="L61" s="34">
        <f t="shared" si="46"/>
        <v>1.9377767840554956</v>
      </c>
      <c r="M61" s="34">
        <f t="shared" si="47"/>
        <v>0.86755270171426702</v>
      </c>
      <c r="N61" s="34">
        <f t="shared" si="10"/>
        <v>0.38218507318851613</v>
      </c>
      <c r="O61" s="34">
        <f t="shared" si="48"/>
        <v>1.5555917108669797</v>
      </c>
      <c r="P61" s="34">
        <f t="shared" si="49"/>
        <v>0.57207841792603431</v>
      </c>
      <c r="Q61" s="36">
        <f t="shared" si="50"/>
        <v>2.544322292499547</v>
      </c>
      <c r="R61" s="36">
        <f t="shared" si="51"/>
        <v>2.0451831527263007</v>
      </c>
      <c r="S61" s="34">
        <f t="shared" si="52"/>
        <v>1.5</v>
      </c>
      <c r="T61" s="34">
        <f t="shared" si="53"/>
        <v>0</v>
      </c>
      <c r="U61" s="34">
        <f t="shared" si="54"/>
        <v>1.6976894798923787</v>
      </c>
      <c r="V61" s="33">
        <f t="shared" si="55"/>
        <v>0.84815134409406912</v>
      </c>
      <c r="W61" s="12"/>
      <c r="X61" s="14">
        <f t="shared" si="56"/>
        <v>1.89186487868701</v>
      </c>
      <c r="Y61" s="33">
        <f t="shared" si="57"/>
        <v>-0.56262840334542585</v>
      </c>
      <c r="Z61" s="12">
        <f t="shared" si="58"/>
        <v>0.66358818535969877</v>
      </c>
      <c r="AA61" s="42" t="s">
        <v>39</v>
      </c>
      <c r="AB61" s="42" t="s">
        <v>39</v>
      </c>
      <c r="AC61" s="12">
        <f t="shared" si="59"/>
        <v>1.2497277749027831</v>
      </c>
      <c r="AD61" s="12">
        <f t="shared" si="60"/>
        <v>0.94900829597454539</v>
      </c>
      <c r="AE61" s="12">
        <f t="shared" si="61"/>
        <v>0.33626322067183523</v>
      </c>
      <c r="AF61" s="12">
        <f t="shared" si="62"/>
        <v>1.9377821837848472</v>
      </c>
      <c r="AG61" s="12">
        <f t="shared" si="63"/>
        <v>0.86754724913311065</v>
      </c>
      <c r="AH61" s="12">
        <f t="shared" si="64"/>
        <v>0.38218052576967243</v>
      </c>
      <c r="AI61" s="12">
        <f t="shared" si="65"/>
        <v>1.555601658015175</v>
      </c>
      <c r="AJ61" s="12">
        <f t="shared" si="66"/>
        <v>0.57207708141530067</v>
      </c>
      <c r="AK61" s="9">
        <f t="shared" si="67"/>
        <v>2.5443426161346077</v>
      </c>
      <c r="AL61" s="9">
        <f t="shared" si="68"/>
        <v>2.0451968361115456</v>
      </c>
      <c r="AM61" s="12">
        <f t="shared" si="69"/>
        <v>1.5</v>
      </c>
      <c r="AN61" s="12">
        <f t="shared" si="70"/>
        <v>0</v>
      </c>
      <c r="AO61" s="12">
        <f t="shared" si="71"/>
        <v>1.6976916111858635</v>
      </c>
      <c r="AP61" s="33">
        <f t="shared" si="72"/>
        <v>0.84814384043113711</v>
      </c>
    </row>
    <row r="62" spans="1:42">
      <c r="A62" s="4"/>
      <c r="B62" s="7">
        <f t="shared" si="73"/>
        <v>59</v>
      </c>
      <c r="C62" s="34">
        <f t="shared" si="74"/>
        <v>1.9127970843816899</v>
      </c>
      <c r="D62" s="35">
        <f t="shared" si="38"/>
        <v>109.59520000000002</v>
      </c>
      <c r="E62" s="33">
        <f t="shared" si="39"/>
        <v>-0.57016666473066424</v>
      </c>
      <c r="F62" s="34">
        <f t="shared" si="40"/>
        <v>0.65712249575700188</v>
      </c>
      <c r="G62" s="36">
        <f t="shared" si="41"/>
        <v>-3.5840590282276708E-6</v>
      </c>
      <c r="H62" s="36">
        <f t="shared" si="42"/>
        <v>-3.1098041133326149E-6</v>
      </c>
      <c r="I62" s="34">
        <f t="shared" si="43"/>
        <v>1.2287955692081032</v>
      </c>
      <c r="J62" s="34">
        <f t="shared" si="44"/>
        <v>0.94210087199370662</v>
      </c>
      <c r="K62" s="34">
        <f t="shared" si="45"/>
        <v>0.33629789047929259</v>
      </c>
      <c r="L62" s="34">
        <f t="shared" si="46"/>
        <v>1.9491628521489324</v>
      </c>
      <c r="M62" s="34">
        <f t="shared" si="47"/>
        <v>0.85613191096156815</v>
      </c>
      <c r="N62" s="34">
        <f t="shared" si="10"/>
        <v>0.37266365824653525</v>
      </c>
      <c r="O62" s="34">
        <f t="shared" si="48"/>
        <v>1.5764991939023973</v>
      </c>
      <c r="P62" s="34">
        <f t="shared" si="49"/>
        <v>0.56922116787894672</v>
      </c>
      <c r="Q62" s="36">
        <f t="shared" si="50"/>
        <v>2.5874537150754429</v>
      </c>
      <c r="R62" s="36">
        <f t="shared" si="51"/>
        <v>2.0744803651586827</v>
      </c>
      <c r="S62" s="34">
        <f t="shared" si="52"/>
        <v>1.5</v>
      </c>
      <c r="T62" s="34">
        <f t="shared" si="53"/>
        <v>0</v>
      </c>
      <c r="U62" s="34">
        <f t="shared" si="54"/>
        <v>1.7021261203158036</v>
      </c>
      <c r="V62" s="33">
        <f t="shared" si="55"/>
        <v>0.83243913841970085</v>
      </c>
      <c r="W62" s="12"/>
      <c r="X62" s="14">
        <f t="shared" si="56"/>
        <v>1.91280708438169</v>
      </c>
      <c r="Y62" s="33">
        <f t="shared" si="57"/>
        <v>-0.57017024878969247</v>
      </c>
      <c r="Z62" s="12">
        <f t="shared" si="58"/>
        <v>0.65711938595288855</v>
      </c>
      <c r="AA62" s="42" t="s">
        <v>39</v>
      </c>
      <c r="AB62" s="42" t="s">
        <v>39</v>
      </c>
      <c r="AC62" s="12">
        <f t="shared" si="59"/>
        <v>1.2287855692081031</v>
      </c>
      <c r="AD62" s="12">
        <f t="shared" si="60"/>
        <v>0.94209757204746325</v>
      </c>
      <c r="AE62" s="12">
        <f t="shared" si="61"/>
        <v>0.3362978704857591</v>
      </c>
      <c r="AF62" s="12">
        <f t="shared" si="62"/>
        <v>1.949168326327237</v>
      </c>
      <c r="AG62" s="12">
        <f t="shared" si="63"/>
        <v>0.856126456776797</v>
      </c>
      <c r="AH62" s="12">
        <f t="shared" si="64"/>
        <v>0.37265911243130612</v>
      </c>
      <c r="AI62" s="12">
        <f t="shared" si="65"/>
        <v>1.5765092138959307</v>
      </c>
      <c r="AJ62" s="12">
        <f t="shared" si="66"/>
        <v>0.56921977545158908</v>
      </c>
      <c r="AK62" s="9">
        <f t="shared" si="67"/>
        <v>2.5874745915441784</v>
      </c>
      <c r="AL62" s="9">
        <f t="shared" si="68"/>
        <v>2.0744946704014597</v>
      </c>
      <c r="AM62" s="12">
        <f t="shared" si="69"/>
        <v>1.5</v>
      </c>
      <c r="AN62" s="12">
        <f t="shared" si="70"/>
        <v>0</v>
      </c>
      <c r="AO62" s="12">
        <f t="shared" si="71"/>
        <v>1.7021282259510846</v>
      </c>
      <c r="AP62" s="33">
        <f t="shared" si="72"/>
        <v>0.83243163668849385</v>
      </c>
    </row>
    <row r="63" spans="1:42">
      <c r="A63" s="4"/>
      <c r="B63" s="7">
        <f t="shared" si="73"/>
        <v>60</v>
      </c>
      <c r="C63" s="34">
        <f t="shared" si="74"/>
        <v>1.9337392900763699</v>
      </c>
      <c r="D63" s="35">
        <f t="shared" si="38"/>
        <v>110.79510000000003</v>
      </c>
      <c r="E63" s="33">
        <f t="shared" si="39"/>
        <v>-0.57763555105984565</v>
      </c>
      <c r="F63" s="34">
        <f t="shared" si="40"/>
        <v>0.65056680683215695</v>
      </c>
      <c r="G63" s="36">
        <f t="shared" si="41"/>
        <v>-3.548567557798421E-6</v>
      </c>
      <c r="H63" s="36">
        <f t="shared" si="42"/>
        <v>-3.15077562318411E-6</v>
      </c>
      <c r="I63" s="34">
        <f t="shared" si="43"/>
        <v>1.2078533635134232</v>
      </c>
      <c r="J63" s="34">
        <f t="shared" si="44"/>
        <v>0.93519098098704878</v>
      </c>
      <c r="K63" s="34">
        <f t="shared" si="45"/>
        <v>0.33617837454454436</v>
      </c>
      <c r="L63" s="34">
        <f t="shared" si="46"/>
        <v>1.9607052727458414</v>
      </c>
      <c r="M63" s="34">
        <f t="shared" si="47"/>
        <v>0.84470900629940759</v>
      </c>
      <c r="N63" s="34">
        <f t="shared" si="10"/>
        <v>0.36314435721401561</v>
      </c>
      <c r="O63" s="34">
        <f t="shared" si="48"/>
        <v>1.5975609155318253</v>
      </c>
      <c r="P63" s="34">
        <f t="shared" si="49"/>
        <v>0.56624549431523219</v>
      </c>
      <c r="Q63" s="36">
        <f t="shared" si="50"/>
        <v>2.6318013115316496</v>
      </c>
      <c r="R63" s="36">
        <f t="shared" si="51"/>
        <v>2.1051401195637078</v>
      </c>
      <c r="S63" s="34">
        <f t="shared" si="52"/>
        <v>1.5</v>
      </c>
      <c r="T63" s="34">
        <f t="shared" si="53"/>
        <v>0</v>
      </c>
      <c r="U63" s="34">
        <f t="shared" si="54"/>
        <v>1.7065084535740489</v>
      </c>
      <c r="V63" s="33">
        <f t="shared" si="55"/>
        <v>0.81673038385230468</v>
      </c>
      <c r="W63" s="12"/>
      <c r="X63" s="14">
        <f t="shared" si="56"/>
        <v>1.93374929007637</v>
      </c>
      <c r="Y63" s="33">
        <f t="shared" si="57"/>
        <v>-0.57763909962740345</v>
      </c>
      <c r="Z63" s="12">
        <f t="shared" si="58"/>
        <v>0.65056365605653377</v>
      </c>
      <c r="AA63" s="42" t="s">
        <v>39</v>
      </c>
      <c r="AB63" s="42" t="s">
        <v>39</v>
      </c>
      <c r="AC63" s="12">
        <f t="shared" si="59"/>
        <v>1.2078433635134231</v>
      </c>
      <c r="AD63" s="12">
        <f t="shared" si="60"/>
        <v>0.9351876821693903</v>
      </c>
      <c r="AE63" s="12">
        <f t="shared" si="61"/>
        <v>0.33617828009388639</v>
      </c>
      <c r="AF63" s="12">
        <f t="shared" si="62"/>
        <v>1.9607108217879636</v>
      </c>
      <c r="AG63" s="12">
        <f t="shared" si="63"/>
        <v>0.84470355170794331</v>
      </c>
      <c r="AH63" s="12">
        <f t="shared" si="64"/>
        <v>0.36313981180547983</v>
      </c>
      <c r="AI63" s="12">
        <f t="shared" si="65"/>
        <v>1.5975710099824838</v>
      </c>
      <c r="AJ63" s="12">
        <f t="shared" si="66"/>
        <v>0.5662440447105852</v>
      </c>
      <c r="AK63" s="9">
        <f t="shared" si="67"/>
        <v>2.6318227977941206</v>
      </c>
      <c r="AL63" s="9">
        <f t="shared" si="68"/>
        <v>2.1051551053585613</v>
      </c>
      <c r="AM63" s="12">
        <f t="shared" si="69"/>
        <v>1.5</v>
      </c>
      <c r="AN63" s="12">
        <f t="shared" si="70"/>
        <v>0</v>
      </c>
      <c r="AO63" s="12">
        <f t="shared" si="71"/>
        <v>1.7065105330043551</v>
      </c>
      <c r="AP63" s="33">
        <f t="shared" si="72"/>
        <v>0.81672288348119881</v>
      </c>
    </row>
    <row r="64" spans="1:42">
      <c r="A64" s="4"/>
      <c r="B64" s="7">
        <f t="shared" si="73"/>
        <v>61</v>
      </c>
      <c r="C64" s="34">
        <f t="shared" si="74"/>
        <v>1.9546814957710499</v>
      </c>
      <c r="D64" s="35">
        <f t="shared" si="38"/>
        <v>111.99500000000003</v>
      </c>
      <c r="E64" s="33">
        <f t="shared" si="39"/>
        <v>-0.58502878097571043</v>
      </c>
      <c r="F64" s="34">
        <f t="shared" si="40"/>
        <v>0.64392649070377206</v>
      </c>
      <c r="G64" s="36">
        <f t="shared" si="41"/>
        <v>-3.5118065653261255E-6</v>
      </c>
      <c r="H64" s="36">
        <f t="shared" si="42"/>
        <v>-3.1906113516777523E-6</v>
      </c>
      <c r="I64" s="34">
        <f t="shared" si="43"/>
        <v>1.1869111578187432</v>
      </c>
      <c r="J64" s="34">
        <f t="shared" si="44"/>
        <v>0.92828500539611325</v>
      </c>
      <c r="K64" s="34">
        <f t="shared" si="45"/>
        <v>0.33590123011332951</v>
      </c>
      <c r="L64" s="34">
        <f t="shared" si="46"/>
        <v>1.9724048780662105</v>
      </c>
      <c r="M64" s="34">
        <f t="shared" si="47"/>
        <v>0.83328654541025315</v>
      </c>
      <c r="N64" s="34">
        <f t="shared" si="10"/>
        <v>0.35362461240849008</v>
      </c>
      <c r="O64" s="34">
        <f t="shared" si="48"/>
        <v>1.6187802656577204</v>
      </c>
      <c r="P64" s="34">
        <f t="shared" si="49"/>
        <v>0.56314877262434826</v>
      </c>
      <c r="Q64" s="36">
        <f t="shared" si="50"/>
        <v>2.6774919004219213</v>
      </c>
      <c r="R64" s="36">
        <f t="shared" si="51"/>
        <v>2.1372928568542537</v>
      </c>
      <c r="S64" s="34">
        <f t="shared" si="52"/>
        <v>1.5</v>
      </c>
      <c r="T64" s="34">
        <f t="shared" si="53"/>
        <v>0</v>
      </c>
      <c r="U64" s="34">
        <f t="shared" si="54"/>
        <v>1.71083534039703</v>
      </c>
      <c r="V64" s="33">
        <f t="shared" si="55"/>
        <v>0.80102385919849439</v>
      </c>
      <c r="W64" s="12"/>
      <c r="X64" s="14">
        <f t="shared" si="56"/>
        <v>1.9546914957710499</v>
      </c>
      <c r="Y64" s="33">
        <f t="shared" si="57"/>
        <v>-0.58503229278227575</v>
      </c>
      <c r="Z64" s="12">
        <f t="shared" si="58"/>
        <v>0.64392330009242038</v>
      </c>
      <c r="AA64" s="42" t="s">
        <v>39</v>
      </c>
      <c r="AB64" s="42" t="s">
        <v>39</v>
      </c>
      <c r="AC64" s="12">
        <f t="shared" si="59"/>
        <v>1.1869011578187432</v>
      </c>
      <c r="AD64" s="12">
        <f t="shared" si="60"/>
        <v>0.92828170919524566</v>
      </c>
      <c r="AE64" s="12">
        <f t="shared" si="61"/>
        <v>0.33590105958026828</v>
      </c>
      <c r="AF64" s="12">
        <f t="shared" si="62"/>
        <v>1.9724105023510836</v>
      </c>
      <c r="AG64" s="12">
        <f t="shared" si="63"/>
        <v>0.833281091658441</v>
      </c>
      <c r="AH64" s="12">
        <f t="shared" si="64"/>
        <v>0.35362006616030195</v>
      </c>
      <c r="AI64" s="12">
        <f t="shared" si="65"/>
        <v>1.6187904361907819</v>
      </c>
      <c r="AJ64" s="12">
        <f t="shared" si="66"/>
        <v>0.56314726459725173</v>
      </c>
      <c r="AK64" s="9">
        <f t="shared" si="67"/>
        <v>2.6775140608098251</v>
      </c>
      <c r="AL64" s="9">
        <f t="shared" si="68"/>
        <v>2.1373085892575188</v>
      </c>
      <c r="AM64" s="12">
        <f t="shared" si="69"/>
        <v>1.5</v>
      </c>
      <c r="AN64" s="12">
        <f t="shared" si="70"/>
        <v>0</v>
      </c>
      <c r="AO64" s="12">
        <f t="shared" si="71"/>
        <v>1.7108373930811049</v>
      </c>
      <c r="AP64" s="33">
        <f t="shared" si="72"/>
        <v>0.80101635959256001</v>
      </c>
    </row>
    <row r="65" spans="1:42">
      <c r="A65" s="4"/>
      <c r="B65" s="7">
        <f t="shared" si="73"/>
        <v>62</v>
      </c>
      <c r="C65" s="34">
        <f t="shared" si="74"/>
        <v>1.9756237014657299</v>
      </c>
      <c r="D65" s="35">
        <f t="shared" si="38"/>
        <v>113.19490000000003</v>
      </c>
      <c r="E65" s="33">
        <f t="shared" si="39"/>
        <v>-0.59234370039350526</v>
      </c>
      <c r="F65" s="34">
        <f t="shared" si="40"/>
        <v>0.63720400234471952</v>
      </c>
      <c r="G65" s="36">
        <f t="shared" si="41"/>
        <v>-3.4737804555096119E-6</v>
      </c>
      <c r="H65" s="36">
        <f t="shared" si="42"/>
        <v>-3.2292377463161159E-6</v>
      </c>
      <c r="I65" s="34">
        <f t="shared" si="43"/>
        <v>1.1659689521240633</v>
      </c>
      <c r="J65" s="34">
        <f t="shared" si="44"/>
        <v>0.92138609597878174</v>
      </c>
      <c r="K65" s="34">
        <f t="shared" si="45"/>
        <v>0.33546304118459669</v>
      </c>
      <c r="L65" s="34">
        <f t="shared" si="46"/>
        <v>1.9842624188370057</v>
      </c>
      <c r="M65" s="34">
        <f t="shared" si="47"/>
        <v>0.82186719356819049</v>
      </c>
      <c r="N65" s="34">
        <f t="shared" si="10"/>
        <v>0.34410175855587277</v>
      </c>
      <c r="O65" s="34">
        <f t="shared" si="48"/>
        <v>1.6401606602811332</v>
      </c>
      <c r="P65" s="34">
        <f t="shared" si="49"/>
        <v>0.55992841517698122</v>
      </c>
      <c r="Q65" s="36">
        <f t="shared" si="50"/>
        <v>2.7246689056586693</v>
      </c>
      <c r="R65" s="36">
        <f t="shared" si="51"/>
        <v>2.1710856010334965</v>
      </c>
      <c r="S65" s="34">
        <f t="shared" si="52"/>
        <v>1.5</v>
      </c>
      <c r="T65" s="34">
        <f t="shared" si="53"/>
        <v>0</v>
      </c>
      <c r="U65" s="34">
        <f t="shared" si="54"/>
        <v>1.715105652951739</v>
      </c>
      <c r="V65" s="33">
        <f t="shared" si="55"/>
        <v>0.78531829256533103</v>
      </c>
      <c r="W65" s="12"/>
      <c r="X65" s="14">
        <f t="shared" si="56"/>
        <v>1.9756337014657299</v>
      </c>
      <c r="Y65" s="33">
        <f t="shared" si="57"/>
        <v>-0.59234717417396077</v>
      </c>
      <c r="Z65" s="12">
        <f t="shared" si="58"/>
        <v>0.63720077310697321</v>
      </c>
      <c r="AA65" s="42" t="s">
        <v>39</v>
      </c>
      <c r="AB65" s="42" t="s">
        <v>39</v>
      </c>
      <c r="AC65" s="12">
        <f t="shared" si="59"/>
        <v>1.1659589521240632</v>
      </c>
      <c r="AD65" s="12">
        <f t="shared" si="60"/>
        <v>0.92138280391559901</v>
      </c>
      <c r="AE65" s="12">
        <f t="shared" si="61"/>
        <v>0.33546279293246251</v>
      </c>
      <c r="AF65" s="12">
        <f t="shared" si="62"/>
        <v>1.9842681187015674</v>
      </c>
      <c r="AG65" s="12">
        <f t="shared" si="63"/>
        <v>0.82186174195576323</v>
      </c>
      <c r="AH65" s="12">
        <f t="shared" si="64"/>
        <v>0.34409721016829997</v>
      </c>
      <c r="AI65" s="12">
        <f t="shared" si="65"/>
        <v>1.6401709085332676</v>
      </c>
      <c r="AJ65" s="12">
        <f t="shared" si="66"/>
        <v>0.55992684750216148</v>
      </c>
      <c r="AK65" s="9">
        <f t="shared" si="67"/>
        <v>2.7246918130239788</v>
      </c>
      <c r="AL65" s="9">
        <f t="shared" si="68"/>
        <v>2.1711021546103564</v>
      </c>
      <c r="AM65" s="12">
        <f t="shared" si="69"/>
        <v>1.5</v>
      </c>
      <c r="AN65" s="12">
        <f t="shared" si="70"/>
        <v>0</v>
      </c>
      <c r="AO65" s="12">
        <f t="shared" si="71"/>
        <v>1.7151076783537302</v>
      </c>
      <c r="AP65" s="33">
        <f t="shared" si="72"/>
        <v>0.78531079310449703</v>
      </c>
    </row>
    <row r="66" spans="1:42">
      <c r="A66" s="4"/>
      <c r="B66" s="7">
        <f t="shared" si="73"/>
        <v>63</v>
      </c>
      <c r="C66" s="34">
        <f t="shared" si="74"/>
        <v>1.9965659071604098</v>
      </c>
      <c r="D66" s="35">
        <f t="shared" si="38"/>
        <v>114.39480000000003</v>
      </c>
      <c r="E66" s="33">
        <f t="shared" si="39"/>
        <v>-0.59957766465841766</v>
      </c>
      <c r="F66" s="34">
        <f t="shared" si="40"/>
        <v>0.63040195434560586</v>
      </c>
      <c r="G66" s="36">
        <f t="shared" si="41"/>
        <v>-3.4344938220076671E-6</v>
      </c>
      <c r="H66" s="36">
        <f t="shared" si="42"/>
        <v>-3.2665777831564213E-6</v>
      </c>
      <c r="I66" s="34">
        <f t="shared" si="43"/>
        <v>1.1450267464293833</v>
      </c>
      <c r="J66" s="34">
        <f t="shared" si="44"/>
        <v>0.9144974724495547</v>
      </c>
      <c r="K66" s="34">
        <f t="shared" si="45"/>
        <v>0.33486037031116256</v>
      </c>
      <c r="L66" s="34">
        <f t="shared" si="46"/>
        <v>1.996278550964075</v>
      </c>
      <c r="M66" s="34">
        <f t="shared" si="47"/>
        <v>0.81045373231455553</v>
      </c>
      <c r="N66" s="34">
        <f t="shared" si="10"/>
        <v>0.33457301411482776</v>
      </c>
      <c r="O66" s="34">
        <f t="shared" si="48"/>
        <v>1.6617055368492473</v>
      </c>
      <c r="P66" s="34">
        <f t="shared" si="49"/>
        <v>0.55658188096471251</v>
      </c>
      <c r="Q66" s="36">
        <f t="shared" si="50"/>
        <v>2.7734949848236989</v>
      </c>
      <c r="R66" s="36">
        <f t="shared" si="51"/>
        <v>2.2066845841585665</v>
      </c>
      <c r="S66" s="34">
        <f t="shared" si="52"/>
        <v>1.5</v>
      </c>
      <c r="T66" s="34">
        <f t="shared" si="53"/>
        <v>0</v>
      </c>
      <c r="U66" s="34">
        <f t="shared" si="54"/>
        <v>1.7193182745835154</v>
      </c>
      <c r="V66" s="33">
        <f t="shared" si="55"/>
        <v>0.76961235735789146</v>
      </c>
      <c r="W66" s="12"/>
      <c r="X66" s="14">
        <f t="shared" si="56"/>
        <v>1.9965759071604099</v>
      </c>
      <c r="Y66" s="33">
        <f t="shared" si="57"/>
        <v>-0.59958109915223967</v>
      </c>
      <c r="Z66" s="12">
        <f t="shared" si="58"/>
        <v>0.63039868776782271</v>
      </c>
      <c r="AA66" s="42" t="s">
        <v>39</v>
      </c>
      <c r="AB66" s="42" t="s">
        <v>39</v>
      </c>
      <c r="AC66" s="12">
        <f t="shared" si="59"/>
        <v>1.1450167464293832</v>
      </c>
      <c r="AD66" s="12">
        <f t="shared" si="60"/>
        <v>0.91449418607811217</v>
      </c>
      <c r="AE66" s="12">
        <f t="shared" si="61"/>
        <v>0.33486004269423986</v>
      </c>
      <c r="AF66" s="12">
        <f t="shared" si="62"/>
        <v>1.9962843266965955</v>
      </c>
      <c r="AG66" s="12">
        <f t="shared" si="63"/>
        <v>0.81044828419895754</v>
      </c>
      <c r="AH66" s="12">
        <f t="shared" si="64"/>
        <v>0.33456846223042547</v>
      </c>
      <c r="AI66" s="12">
        <f t="shared" si="65"/>
        <v>1.66171586446617</v>
      </c>
      <c r="AJ66" s="12">
        <f t="shared" si="66"/>
        <v>0.55658025244161302</v>
      </c>
      <c r="AK66" s="9">
        <f t="shared" si="67"/>
        <v>2.7735187219076836</v>
      </c>
      <c r="AL66" s="9">
        <f t="shared" si="68"/>
        <v>2.2067020433504574</v>
      </c>
      <c r="AM66" s="12">
        <f t="shared" si="69"/>
        <v>1.5</v>
      </c>
      <c r="AN66" s="12">
        <f t="shared" si="70"/>
        <v>0</v>
      </c>
      <c r="AO66" s="12">
        <f t="shared" si="71"/>
        <v>1.7193202721728376</v>
      </c>
      <c r="AP66" s="33">
        <f t="shared" si="72"/>
        <v>0.76960485739495799</v>
      </c>
    </row>
    <row r="67" spans="1:42">
      <c r="A67" s="4"/>
      <c r="B67" s="7">
        <f t="shared" si="73"/>
        <v>64</v>
      </c>
      <c r="C67" s="34">
        <f t="shared" si="74"/>
        <v>2.0175081128550896</v>
      </c>
      <c r="D67" s="35">
        <f t="shared" si="38"/>
        <v>115.59470000000002</v>
      </c>
      <c r="E67" s="33">
        <f t="shared" si="39"/>
        <v>-0.6067280388829388</v>
      </c>
      <c r="F67" s="34">
        <f t="shared" si="40"/>
        <v>0.62352312453770564</v>
      </c>
      <c r="G67" s="36">
        <f t="shared" si="41"/>
        <v>-3.3939513912617514E-6</v>
      </c>
      <c r="H67" s="36">
        <f t="shared" si="42"/>
        <v>-3.3025506244177549E-6</v>
      </c>
      <c r="I67" s="34">
        <f t="shared" si="43"/>
        <v>1.1240845407347035</v>
      </c>
      <c r="J67" s="34">
        <f t="shared" si="44"/>
        <v>0.9076224244392106</v>
      </c>
      <c r="K67" s="34">
        <f t="shared" si="45"/>
        <v>0.33408976379288369</v>
      </c>
      <c r="L67" s="34">
        <f t="shared" si="46"/>
        <v>2.0084538208754803</v>
      </c>
      <c r="M67" s="34">
        <f t="shared" si="47"/>
        <v>0.79904906892142913</v>
      </c>
      <c r="N67" s="34">
        <f t="shared" si="10"/>
        <v>0.32503547181327441</v>
      </c>
      <c r="O67" s="34">
        <f t="shared" si="48"/>
        <v>1.6834183490622061</v>
      </c>
      <c r="P67" s="34">
        <f t="shared" si="49"/>
        <v>0.55310668622050452</v>
      </c>
      <c r="Q67" s="36">
        <f t="shared" si="50"/>
        <v>2.8241551701121246</v>
      </c>
      <c r="R67" s="36">
        <f t="shared" si="51"/>
        <v>2.2442783838610323</v>
      </c>
      <c r="S67" s="34">
        <f t="shared" si="52"/>
        <v>1.5</v>
      </c>
      <c r="T67" s="34">
        <f t="shared" si="53"/>
        <v>0</v>
      </c>
      <c r="U67" s="34">
        <f t="shared" si="54"/>
        <v>1.7234720995031738</v>
      </c>
      <c r="V67" s="33">
        <f t="shared" si="55"/>
        <v>0.75390466790989219</v>
      </c>
      <c r="W67" s="12"/>
      <c r="X67" s="14">
        <f t="shared" si="56"/>
        <v>2.0175181128550896</v>
      </c>
      <c r="Y67" s="33">
        <f t="shared" si="57"/>
        <v>-0.60673143283433006</v>
      </c>
      <c r="Z67" s="12">
        <f t="shared" si="58"/>
        <v>0.62351982198708122</v>
      </c>
      <c r="AA67" s="42" t="s">
        <v>39</v>
      </c>
      <c r="AB67" s="42" t="s">
        <v>39</v>
      </c>
      <c r="AC67" s="12">
        <f t="shared" si="59"/>
        <v>1.1240745407347035</v>
      </c>
      <c r="AD67" s="12">
        <f t="shared" si="60"/>
        <v>0.90761914534716737</v>
      </c>
      <c r="AE67" s="12">
        <f t="shared" si="61"/>
        <v>0.33408935515902805</v>
      </c>
      <c r="AF67" s="12">
        <f t="shared" si="62"/>
        <v>2.0084596727082262</v>
      </c>
      <c r="AG67" s="12">
        <f t="shared" si="63"/>
        <v>0.79904362572253884</v>
      </c>
      <c r="AH67" s="12">
        <f t="shared" si="64"/>
        <v>0.32503091501216463</v>
      </c>
      <c r="AI67" s="12">
        <f t="shared" si="65"/>
        <v>1.6834287576960616</v>
      </c>
      <c r="AJ67" s="12">
        <f t="shared" si="66"/>
        <v>0.55310499567860494</v>
      </c>
      <c r="AK67" s="9">
        <f t="shared" si="67"/>
        <v>2.8241798311856341</v>
      </c>
      <c r="AL67" s="9">
        <f t="shared" si="68"/>
        <v>2.2442968446242757</v>
      </c>
      <c r="AM67" s="12">
        <f t="shared" si="69"/>
        <v>1.5</v>
      </c>
      <c r="AN67" s="12">
        <f t="shared" si="70"/>
        <v>0</v>
      </c>
      <c r="AO67" s="12">
        <f t="shared" si="71"/>
        <v>1.7234740687543462</v>
      </c>
      <c r="AP67" s="33">
        <f t="shared" si="72"/>
        <v>0.75389716676834173</v>
      </c>
    </row>
    <row r="68" spans="1:42">
      <c r="A68" s="4"/>
      <c r="B68" s="7">
        <f t="shared" si="73"/>
        <v>65</v>
      </c>
      <c r="C68" s="34">
        <f t="shared" si="74"/>
        <v>2.0384503185497693</v>
      </c>
      <c r="D68" s="35">
        <f t="shared" ref="D68:D99" si="75">C68*180/PI()</f>
        <v>116.7946</v>
      </c>
      <c r="E68" s="33">
        <f t="shared" ref="E68:E104" si="76">U68*COS(C68+V68)+a</f>
        <v>-0.6137921981751453</v>
      </c>
      <c r="F68" s="34">
        <f t="shared" ref="F68:F104" si="77">U68*SIN(C68+V68)</f>
        <v>0.61657046430989915</v>
      </c>
      <c r="G68" s="36">
        <f t="shared" ref="G68:G104" si="78">Y68-E68</f>
        <v>-3.3521579723139183E-6</v>
      </c>
      <c r="H68" s="36">
        <f t="shared" ref="H68:H104" si="79">Z68-F68</f>
        <v>-3.3370712940739011E-6</v>
      </c>
      <c r="I68" s="34">
        <f t="shared" ref="I68:I104" si="80">PI()-C68</f>
        <v>1.1031423350400238</v>
      </c>
      <c r="J68" s="34">
        <f t="shared" ref="J68:J99" si="81">SQRT(a^2+b^2-2*a*b*COS(I68))</f>
        <v>0.90076431238106192</v>
      </c>
      <c r="K68" s="34">
        <f t="shared" ref="K68:K99" si="82">ACOS((a^2+J68^2-b^2)/(2*a*J68))</f>
        <v>0.33314775744741354</v>
      </c>
      <c r="L68" s="34">
        <f t="shared" ref="L68:L104" si="83">ACOS((d^2+J68^2-cc^2)/(2*d*J68))</f>
        <v>2.0207886494192651</v>
      </c>
      <c r="M68" s="34">
        <f t="shared" ref="M68:M99" si="84">PI()-K68-L68</f>
        <v>0.78765624672311452</v>
      </c>
      <c r="N68" s="34">
        <f t="shared" ref="N68:N89" si="85">IF(ABS(PI()-M68-C68)&lt;0.0000000001,0.0000000001,PI()-M68-C68)</f>
        <v>0.31548608831690927</v>
      </c>
      <c r="O68" s="34">
        <f t="shared" ref="O68:O104" si="86">ACOS((b^2+J68^2-a^2)/(2*b*J68))</f>
        <v>1.7053025611023556</v>
      </c>
      <c r="P68" s="34">
        <f t="shared" ref="P68:P104" si="87">ACOS((cc^2+J68^2-d^2)/(2*cc*J68))</f>
        <v>0.54950041610230205</v>
      </c>
      <c r="Q68" s="36">
        <f t="shared" ref="Q68:Q104" si="88">a*SIN(C68)/SIN(N68)</f>
        <v>2.876860642435398</v>
      </c>
      <c r="R68" s="36">
        <f t="shared" ref="R68:R104" si="89">a*SIN(M68)/SIN(N68)</f>
        <v>2.2840816939379271</v>
      </c>
      <c r="S68" s="34">
        <f t="shared" ref="S68:S104" si="90">SQRT(rr^2+s^2)</f>
        <v>1.5</v>
      </c>
      <c r="T68" s="34">
        <f t="shared" ref="T68:T99" si="91">ASIN(s/S68)</f>
        <v>0</v>
      </c>
      <c r="U68" s="34">
        <f t="shared" ref="U68:U99" si="92">SQRT(S68^2+b^2-2*S68*b*COS(T68+P68+O68))</f>
        <v>1.7275660324138964</v>
      </c>
      <c r="V68" s="33">
        <f t="shared" ref="V68:V99" si="93">ACOS((b^2+U68^2-S68^2)/(2*b*U68))*IF(O68+P68+T68&gt;PI(),-1,1)</f>
        <v>0.73819377471012737</v>
      </c>
      <c r="W68" s="12"/>
      <c r="X68" s="14">
        <f t="shared" ref="X68:X104" si="94">C68+domega</f>
        <v>2.0384603185497694</v>
      </c>
      <c r="Y68" s="33">
        <f t="shared" ref="Y68:Y99" si="95">AO68*COS(X68+AP68)+a</f>
        <v>-0.61379555033311761</v>
      </c>
      <c r="Z68" s="12">
        <f t="shared" ref="Z68:Z104" si="96">AO68*SIN(X68+AP68)</f>
        <v>0.61656712723860507</v>
      </c>
      <c r="AA68" s="42" t="s">
        <v>39</v>
      </c>
      <c r="AB68" s="42" t="s">
        <v>39</v>
      </c>
      <c r="AC68" s="12">
        <f t="shared" ref="AC68:AC104" si="97">PI()-X68</f>
        <v>1.1031323350400237</v>
      </c>
      <c r="AD68" s="12">
        <f t="shared" ref="AD68:AD99" si="98">SQRT(a^2+b^2-2*a*b*COS(AC68))</f>
        <v>0.9007610421900839</v>
      </c>
      <c r="AE68" s="12">
        <f t="shared" ref="AE68:AE99" si="99">ACOS((a^2+AD68^2-b^2)/(2*a*AD68))</f>
        <v>0.33314726614095025</v>
      </c>
      <c r="AF68" s="12">
        <f t="shared" ref="AF68:AF104" si="100">ACOS((d^2+AD68^2-cc^2)/(2*d*AD68))</f>
        <v>2.0207945775204474</v>
      </c>
      <c r="AG68" s="12">
        <f t="shared" ref="AG68:AG99" si="101">PI()-AE68-AF68</f>
        <v>0.7876508099283952</v>
      </c>
      <c r="AH68" s="12">
        <f t="shared" ref="AH68:AH99" si="102">IF(ABS(PI()-AG68-X68)&lt;0.0000000001,0.0000000001,PI()-AG68-X68)</f>
        <v>0.31548152511162852</v>
      </c>
      <c r="AI68" s="12">
        <f t="shared" ref="AI68:AI104" si="103">ACOS((b^2+AD68^2-a^2)/(2*b*AD68))</f>
        <v>1.7053130524088191</v>
      </c>
      <c r="AJ68" s="12">
        <f t="shared" ref="AJ68:AJ104" si="104">ACOS((cc^2+AD68^2-d^2)/(2*cc*AD68))</f>
        <v>0.54949866240696421</v>
      </c>
      <c r="AK68" s="9">
        <f t="shared" ref="AK68:AK104" si="105">a*SIN(X68)/SIN(AH68)</f>
        <v>2.8768863352752048</v>
      </c>
      <c r="AL68" s="9">
        <f t="shared" ref="AL68:AL104" si="106">a*SIN(AG68)/SIN(AH68)</f>
        <v>2.2841012657183679</v>
      </c>
      <c r="AM68" s="12">
        <f t="shared" ref="AM68:AM104" si="107">SQRT(rr^2+s^2)</f>
        <v>1.5</v>
      </c>
      <c r="AN68" s="12">
        <f t="shared" ref="AN68:AN99" si="108">ASIN(s/AM68)</f>
        <v>0</v>
      </c>
      <c r="AO68" s="12">
        <f t="shared" ref="AO68:AO99" si="109">SQRT(AM68^2+b^2-2*AM68*b*COS(AN68+AJ68+AI68))</f>
        <v>1.7275679728063484</v>
      </c>
      <c r="AP68" s="33">
        <f t="shared" ref="AP68:AP99" si="110">ACOS((b^2+AO68^2-AM68^2)/(2*b*AO68))*IF(AI68+AJ68+AN68&gt;PI(),-1,1)</f>
        <v>0.73818627168175011</v>
      </c>
    </row>
    <row r="69" spans="1:42">
      <c r="A69" s="4"/>
      <c r="B69" s="7">
        <f t="shared" ref="B69:B104" si="111">B68+1</f>
        <v>66</v>
      </c>
      <c r="C69" s="34">
        <f t="shared" ref="C69:C104" si="112">C68+omegainc</f>
        <v>2.0593925242444491</v>
      </c>
      <c r="D69" s="35">
        <f t="shared" si="75"/>
        <v>117.99449999999999</v>
      </c>
      <c r="E69" s="33">
        <f t="shared" si="76"/>
        <v>-0.62076752774408672</v>
      </c>
      <c r="F69" s="34">
        <f t="shared" si="77"/>
        <v>0.60954710769430742</v>
      </c>
      <c r="G69" s="36">
        <f t="shared" si="78"/>
        <v>-3.3091183928579682E-6</v>
      </c>
      <c r="H69" s="36">
        <f t="shared" si="79"/>
        <v>-3.3700502760636297E-6</v>
      </c>
      <c r="I69" s="34">
        <f t="shared" si="80"/>
        <v>1.082200129345344</v>
      </c>
      <c r="J69" s="34">
        <f t="shared" si="81"/>
        <v>0.89392656831113304</v>
      </c>
      <c r="K69" s="34">
        <f t="shared" si="82"/>
        <v>0.33203088299621952</v>
      </c>
      <c r="L69" s="34">
        <f t="shared" si="83"/>
        <v>2.0332833141889184</v>
      </c>
      <c r="M69" s="34">
        <f t="shared" si="84"/>
        <v>0.77627845640465498</v>
      </c>
      <c r="N69" s="34">
        <f t="shared" si="85"/>
        <v>0.30592167294068906</v>
      </c>
      <c r="O69" s="34">
        <f t="shared" si="86"/>
        <v>1.7273616412482298</v>
      </c>
      <c r="P69" s="34">
        <f t="shared" si="87"/>
        <v>0.54576073752787746</v>
      </c>
      <c r="Q69" s="36">
        <f t="shared" si="88"/>
        <v>2.9318532926977277</v>
      </c>
      <c r="R69" s="36">
        <f t="shared" si="89"/>
        <v>2.3263398820134977</v>
      </c>
      <c r="S69" s="34">
        <f t="shared" si="90"/>
        <v>1.5</v>
      </c>
      <c r="T69" s="34">
        <f t="shared" si="91"/>
        <v>0</v>
      </c>
      <c r="U69" s="34">
        <f t="shared" si="92"/>
        <v>1.7315989880709028</v>
      </c>
      <c r="V69" s="33">
        <f t="shared" si="93"/>
        <v>0.72247815918340497</v>
      </c>
      <c r="W69" s="12"/>
      <c r="X69" s="14">
        <f t="shared" si="94"/>
        <v>2.0594025242444491</v>
      </c>
      <c r="Y69" s="33">
        <f t="shared" si="95"/>
        <v>-0.62077083686247958</v>
      </c>
      <c r="Z69" s="12">
        <f t="shared" si="96"/>
        <v>0.60954373764403136</v>
      </c>
      <c r="AA69" s="42" t="s">
        <v>39</v>
      </c>
      <c r="AB69" s="42" t="s">
        <v>39</v>
      </c>
      <c r="AC69" s="12">
        <f t="shared" si="97"/>
        <v>1.082190129345344</v>
      </c>
      <c r="AD69" s="12">
        <f t="shared" si="98"/>
        <v>0.89392330867725267</v>
      </c>
      <c r="AE69" s="12">
        <f t="shared" si="99"/>
        <v>0.33203030736114481</v>
      </c>
      <c r="AF69" s="12">
        <f t="shared" si="100"/>
        <v>2.0332893186538539</v>
      </c>
      <c r="AG69" s="12">
        <f t="shared" si="101"/>
        <v>0.77627302757479422</v>
      </c>
      <c r="AH69" s="12">
        <f t="shared" si="102"/>
        <v>0.30591710177054976</v>
      </c>
      <c r="AI69" s="12">
        <f t="shared" si="103"/>
        <v>1.7273722168833041</v>
      </c>
      <c r="AJ69" s="12">
        <f t="shared" si="104"/>
        <v>0.54575891958676448</v>
      </c>
      <c r="AK69" s="9">
        <f t="shared" si="105"/>
        <v>2.9318801409821398</v>
      </c>
      <c r="AL69" s="9">
        <f t="shared" si="106"/>
        <v>2.3263606901403646</v>
      </c>
      <c r="AM69" s="12">
        <f t="shared" si="107"/>
        <v>1.5</v>
      </c>
      <c r="AN69" s="12">
        <f t="shared" si="108"/>
        <v>0</v>
      </c>
      <c r="AO69" s="12">
        <f t="shared" si="109"/>
        <v>1.7316008990887473</v>
      </c>
      <c r="AP69" s="33">
        <f t="shared" si="110"/>
        <v>0.72247065352568896</v>
      </c>
    </row>
    <row r="70" spans="1:42">
      <c r="A70" s="4"/>
      <c r="B70" s="7">
        <f t="shared" si="111"/>
        <v>67</v>
      </c>
      <c r="C70" s="34">
        <f t="shared" si="112"/>
        <v>2.0803347299391288</v>
      </c>
      <c r="D70" s="35">
        <f t="shared" si="75"/>
        <v>119.19439999999999</v>
      </c>
      <c r="E70" s="33">
        <f t="shared" si="76"/>
        <v>-0.62765142286659992</v>
      </c>
      <c r="F70" s="34">
        <f t="shared" si="77"/>
        <v>0.60245638130368639</v>
      </c>
      <c r="G70" s="36">
        <f t="shared" si="78"/>
        <v>-3.2648374259647284E-6</v>
      </c>
      <c r="H70" s="36">
        <f t="shared" si="79"/>
        <v>-3.4013930856335861E-6</v>
      </c>
      <c r="I70" s="34">
        <f t="shared" si="80"/>
        <v>1.0612579236506643</v>
      </c>
      <c r="J70" s="34">
        <f t="shared" si="81"/>
        <v>0.88711269656846226</v>
      </c>
      <c r="K70" s="34">
        <f t="shared" si="82"/>
        <v>0.33073567510409729</v>
      </c>
      <c r="L70" s="34">
        <f t="shared" si="83"/>
        <v>2.0459379301392371</v>
      </c>
      <c r="M70" s="34">
        <f t="shared" si="84"/>
        <v>0.76491904834645874</v>
      </c>
      <c r="N70" s="34">
        <f t="shared" si="85"/>
        <v>0.29633887530420555</v>
      </c>
      <c r="O70" s="34">
        <f t="shared" si="86"/>
        <v>1.7495990548350315</v>
      </c>
      <c r="P70" s="34">
        <f t="shared" si="87"/>
        <v>0.54188541325523443</v>
      </c>
      <c r="Q70" s="36">
        <f t="shared" si="88"/>
        <v>2.9894112685911876</v>
      </c>
      <c r="R70" s="36">
        <f t="shared" si="89"/>
        <v>2.3713345326007422</v>
      </c>
      <c r="S70" s="34">
        <f t="shared" si="90"/>
        <v>1.5</v>
      </c>
      <c r="T70" s="34">
        <f t="shared" si="91"/>
        <v>0</v>
      </c>
      <c r="U70" s="34">
        <f t="shared" si="92"/>
        <v>1.7355698907659123</v>
      </c>
      <c r="V70" s="33">
        <f t="shared" si="93"/>
        <v>0.7067562279799372</v>
      </c>
      <c r="W70" s="12"/>
      <c r="X70" s="14">
        <f t="shared" si="94"/>
        <v>2.0803447299391289</v>
      </c>
      <c r="Y70" s="33">
        <f t="shared" si="95"/>
        <v>-0.62765468770402588</v>
      </c>
      <c r="Z70" s="12">
        <f t="shared" si="96"/>
        <v>0.60245297991060076</v>
      </c>
      <c r="AA70" s="42" t="s">
        <v>39</v>
      </c>
      <c r="AB70" s="42" t="s">
        <v>39</v>
      </c>
      <c r="AC70" s="12">
        <f t="shared" si="97"/>
        <v>1.0612479236506642</v>
      </c>
      <c r="AD70" s="12">
        <f t="shared" si="98"/>
        <v>0.88710944918238666</v>
      </c>
      <c r="AE70" s="12">
        <f t="shared" si="99"/>
        <v>0.33073501348760437</v>
      </c>
      <c r="AF70" s="12">
        <f t="shared" si="100"/>
        <v>2.0459440109806621</v>
      </c>
      <c r="AG70" s="12">
        <f t="shared" si="101"/>
        <v>0.76491362912152638</v>
      </c>
      <c r="AH70" s="12">
        <f t="shared" si="102"/>
        <v>0.29633429452913784</v>
      </c>
      <c r="AI70" s="12">
        <f t="shared" si="103"/>
        <v>1.7496097164515245</v>
      </c>
      <c r="AJ70" s="12">
        <f t="shared" si="104"/>
        <v>0.54188353002534706</v>
      </c>
      <c r="AK70" s="9">
        <f t="shared" si="105"/>
        <v>2.9894394148222507</v>
      </c>
      <c r="AL70" s="9">
        <f t="shared" si="106"/>
        <v>2.3713567212070386</v>
      </c>
      <c r="AM70" s="12">
        <f t="shared" si="107"/>
        <v>1.5</v>
      </c>
      <c r="AN70" s="12">
        <f t="shared" si="108"/>
        <v>0</v>
      </c>
      <c r="AO70" s="12">
        <f t="shared" si="109"/>
        <v>1.73557177189768</v>
      </c>
      <c r="AP70" s="33">
        <f t="shared" si="110"/>
        <v>0.70674871891321367</v>
      </c>
    </row>
    <row r="71" spans="1:42">
      <c r="A71" s="4"/>
      <c r="B71" s="7">
        <f t="shared" si="111"/>
        <v>68</v>
      </c>
      <c r="C71" s="34">
        <f t="shared" si="112"/>
        <v>2.1012769356338086</v>
      </c>
      <c r="D71" s="35">
        <f t="shared" si="75"/>
        <v>120.39429999999997</v>
      </c>
      <c r="E71" s="33">
        <f t="shared" si="76"/>
        <v>-0.63444128869772842</v>
      </c>
      <c r="F71" s="34">
        <f t="shared" si="77"/>
        <v>0.59530181521272596</v>
      </c>
      <c r="G71" s="36">
        <f t="shared" si="78"/>
        <v>-3.219319717917557E-6</v>
      </c>
      <c r="H71" s="36">
        <f t="shared" si="79"/>
        <v>-3.4309998161452526E-6</v>
      </c>
      <c r="I71" s="34">
        <f t="shared" si="80"/>
        <v>1.0403157179559845</v>
      </c>
      <c r="J71" s="34">
        <f t="shared" si="81"/>
        <v>0.88032627438054778</v>
      </c>
      <c r="K71" s="34">
        <f t="shared" si="82"/>
        <v>0.32925867911067508</v>
      </c>
      <c r="L71" s="34">
        <f t="shared" si="83"/>
        <v>2.0587524283439249</v>
      </c>
      <c r="M71" s="34">
        <f t="shared" si="84"/>
        <v>0.75358154613519313</v>
      </c>
      <c r="N71" s="34">
        <f t="shared" si="85"/>
        <v>0.28673417182079142</v>
      </c>
      <c r="O71" s="34">
        <f t="shared" si="86"/>
        <v>1.7720182565231333</v>
      </c>
      <c r="P71" s="34">
        <f t="shared" si="87"/>
        <v>0.53787231730937091</v>
      </c>
      <c r="Q71" s="36">
        <f t="shared" si="88"/>
        <v>3.0498557644734237</v>
      </c>
      <c r="R71" s="36">
        <f t="shared" si="89"/>
        <v>2.4193902331079093</v>
      </c>
      <c r="S71" s="34">
        <f t="shared" si="90"/>
        <v>1.5</v>
      </c>
      <c r="T71" s="34">
        <f t="shared" si="91"/>
        <v>0</v>
      </c>
      <c r="U71" s="34">
        <f t="shared" si="92"/>
        <v>1.7394776737272191</v>
      </c>
      <c r="V71" s="33">
        <f t="shared" si="93"/>
        <v>0.69102630672205856</v>
      </c>
      <c r="W71" s="12"/>
      <c r="X71" s="14">
        <f t="shared" si="94"/>
        <v>2.1012869356338086</v>
      </c>
      <c r="Y71" s="33">
        <f t="shared" si="95"/>
        <v>-0.63444450801744634</v>
      </c>
      <c r="Z71" s="12">
        <f t="shared" si="96"/>
        <v>0.59529838421290981</v>
      </c>
      <c r="AA71" s="42" t="s">
        <v>39</v>
      </c>
      <c r="AB71" s="42" t="s">
        <v>39</v>
      </c>
      <c r="AC71" s="12">
        <f t="shared" si="97"/>
        <v>1.0403057179559845</v>
      </c>
      <c r="AD71" s="12">
        <f t="shared" si="98"/>
        <v>0.88032304096790803</v>
      </c>
      <c r="AE71" s="12">
        <f t="shared" si="99"/>
        <v>0.32925792986701508</v>
      </c>
      <c r="AF71" s="12">
        <f t="shared" si="100"/>
        <v>2.0587585854813844</v>
      </c>
      <c r="AG71" s="12">
        <f t="shared" si="101"/>
        <v>0.75357613824139369</v>
      </c>
      <c r="AH71" s="12">
        <f t="shared" si="102"/>
        <v>0.28672957971459079</v>
      </c>
      <c r="AI71" s="12">
        <f t="shared" si="103"/>
        <v>1.7720290057667938</v>
      </c>
      <c r="AJ71" s="12">
        <f t="shared" si="104"/>
        <v>0.53787036780475228</v>
      </c>
      <c r="AK71" s="9">
        <f t="shared" si="105"/>
        <v>3.0498853735660392</v>
      </c>
      <c r="AL71" s="9">
        <f t="shared" si="106"/>
        <v>2.4194139687176426</v>
      </c>
      <c r="AM71" s="12">
        <f t="shared" si="107"/>
        <v>1.5</v>
      </c>
      <c r="AN71" s="12">
        <f t="shared" si="108"/>
        <v>0</v>
      </c>
      <c r="AO71" s="12">
        <f t="shared" si="109"/>
        <v>1.7394795244655492</v>
      </c>
      <c r="AP71" s="33">
        <f t="shared" si="110"/>
        <v>0.69101879342638561</v>
      </c>
    </row>
    <row r="72" spans="1:42">
      <c r="A72" s="4"/>
      <c r="B72" s="7">
        <f t="shared" si="111"/>
        <v>69</v>
      </c>
      <c r="C72" s="34">
        <f t="shared" si="112"/>
        <v>2.1222191413284883</v>
      </c>
      <c r="D72" s="35">
        <f t="shared" si="75"/>
        <v>121.59419999999996</v>
      </c>
      <c r="E72" s="33">
        <f t="shared" si="76"/>
        <v>-0.64113453990442637</v>
      </c>
      <c r="F72" s="34">
        <f t="shared" si="77"/>
        <v>0.5880871548856853</v>
      </c>
      <c r="G72" s="36">
        <f t="shared" si="78"/>
        <v>-3.172569691400895E-6</v>
      </c>
      <c r="H72" s="36">
        <f t="shared" si="79"/>
        <v>-3.4587645832973024E-6</v>
      </c>
      <c r="I72" s="34">
        <f t="shared" si="80"/>
        <v>1.0193735122613048</v>
      </c>
      <c r="J72" s="34">
        <f t="shared" si="81"/>
        <v>0.87357095231773929</v>
      </c>
      <c r="K72" s="34">
        <f t="shared" si="82"/>
        <v>0.32759645949226224</v>
      </c>
      <c r="L72" s="34">
        <f t="shared" si="83"/>
        <v>2.0717265327339613</v>
      </c>
      <c r="M72" s="34">
        <f t="shared" si="84"/>
        <v>0.74226966136356953</v>
      </c>
      <c r="N72" s="34">
        <f t="shared" si="85"/>
        <v>0.27710385089773526</v>
      </c>
      <c r="O72" s="34">
        <f t="shared" si="86"/>
        <v>1.7946226818362263</v>
      </c>
      <c r="P72" s="34">
        <f t="shared" si="87"/>
        <v>0.5337194518630477</v>
      </c>
      <c r="Q72" s="36">
        <f t="shared" si="88"/>
        <v>3.1135593917704183</v>
      </c>
      <c r="R72" s="36">
        <f t="shared" si="89"/>
        <v>2.4708829402107839</v>
      </c>
      <c r="S72" s="34">
        <f t="shared" si="90"/>
        <v>1.5</v>
      </c>
      <c r="T72" s="34">
        <f t="shared" si="91"/>
        <v>0</v>
      </c>
      <c r="U72" s="34">
        <f t="shared" si="92"/>
        <v>1.74332127842485</v>
      </c>
      <c r="V72" s="33">
        <f t="shared" si="93"/>
        <v>0.67528663315132731</v>
      </c>
      <c r="W72" s="12"/>
      <c r="X72" s="14">
        <f t="shared" si="94"/>
        <v>2.1222291413284884</v>
      </c>
      <c r="Y72" s="33">
        <f t="shared" si="95"/>
        <v>-0.64113771247411777</v>
      </c>
      <c r="Z72" s="12">
        <f t="shared" si="96"/>
        <v>0.58808369612110201</v>
      </c>
      <c r="AA72" s="42" t="s">
        <v>39</v>
      </c>
      <c r="AB72" s="42" t="s">
        <v>39</v>
      </c>
      <c r="AC72" s="12">
        <f t="shared" si="97"/>
        <v>1.0193635122613047</v>
      </c>
      <c r="AD72" s="12">
        <f t="shared" si="98"/>
        <v>0.87356773463927384</v>
      </c>
      <c r="AE72" s="12">
        <f t="shared" si="99"/>
        <v>0.32759562098696571</v>
      </c>
      <c r="AF72" s="12">
        <f t="shared" si="100"/>
        <v>2.0717327659821878</v>
      </c>
      <c r="AG72" s="12">
        <f t="shared" si="101"/>
        <v>0.74226426662063982</v>
      </c>
      <c r="AH72" s="12">
        <f t="shared" si="102"/>
        <v>0.2770992456406649</v>
      </c>
      <c r="AI72" s="12">
        <f t="shared" si="103"/>
        <v>1.7946335203415225</v>
      </c>
      <c r="AJ72" s="12">
        <f t="shared" si="104"/>
        <v>0.53371743516320969</v>
      </c>
      <c r="AK72" s="9">
        <f t="shared" si="105"/>
        <v>3.1135906554926942</v>
      </c>
      <c r="AL72" s="9">
        <f t="shared" si="106"/>
        <v>2.470908416177354</v>
      </c>
      <c r="AM72" s="12">
        <f t="shared" si="107"/>
        <v>1.5</v>
      </c>
      <c r="AN72" s="12">
        <f t="shared" si="108"/>
        <v>0</v>
      </c>
      <c r="AO72" s="12">
        <f t="shared" si="109"/>
        <v>1.7433230982661352</v>
      </c>
      <c r="AP72" s="33">
        <f t="shared" si="110"/>
        <v>0.67527911476305591</v>
      </c>
    </row>
    <row r="73" spans="1:42">
      <c r="A73" s="4"/>
      <c r="B73" s="7">
        <f t="shared" si="111"/>
        <v>70</v>
      </c>
      <c r="C73" s="34">
        <f t="shared" si="112"/>
        <v>2.1431613470231681</v>
      </c>
      <c r="D73" s="35">
        <f t="shared" si="75"/>
        <v>122.79409999999994</v>
      </c>
      <c r="E73" s="33">
        <f t="shared" si="76"/>
        <v>-0.64772860009934696</v>
      </c>
      <c r="F73" s="34">
        <f t="shared" si="77"/>
        <v>0.5808163742641409</v>
      </c>
      <c r="G73" s="36">
        <f t="shared" si="78"/>
        <v>-3.1245914502431305E-6</v>
      </c>
      <c r="H73" s="36">
        <f t="shared" si="79"/>
        <v>-3.4845749701251094E-6</v>
      </c>
      <c r="I73" s="34">
        <f t="shared" si="80"/>
        <v>0.99843130656662504</v>
      </c>
      <c r="J73" s="34">
        <f t="shared" si="81"/>
        <v>0.86685045459911747</v>
      </c>
      <c r="K73" s="34">
        <f t="shared" si="82"/>
        <v>0.32574560909183359</v>
      </c>
      <c r="L73" s="34">
        <f t="shared" si="83"/>
        <v>2.0848597346425173</v>
      </c>
      <c r="M73" s="34">
        <f t="shared" si="84"/>
        <v>0.73098730985544247</v>
      </c>
      <c r="N73" s="34">
        <f t="shared" si="85"/>
        <v>0.26744399671118257</v>
      </c>
      <c r="O73" s="34">
        <f t="shared" si="86"/>
        <v>1.8174157379313347</v>
      </c>
      <c r="P73" s="34">
        <f t="shared" si="87"/>
        <v>0.52942496568639053</v>
      </c>
      <c r="Q73" s="36">
        <f t="shared" si="88"/>
        <v>3.1809565762145113</v>
      </c>
      <c r="R73" s="36">
        <f t="shared" si="89"/>
        <v>2.5262503728759835</v>
      </c>
      <c r="S73" s="34">
        <f t="shared" si="90"/>
        <v>1.5</v>
      </c>
      <c r="T73" s="34">
        <f t="shared" si="91"/>
        <v>0</v>
      </c>
      <c r="U73" s="34">
        <f t="shared" si="92"/>
        <v>1.7470996537686958</v>
      </c>
      <c r="V73" s="33">
        <f t="shared" si="93"/>
        <v>0.65953534961265448</v>
      </c>
      <c r="W73" s="12"/>
      <c r="X73" s="14">
        <f t="shared" si="94"/>
        <v>2.1431713470231681</v>
      </c>
      <c r="Y73" s="33">
        <f t="shared" si="95"/>
        <v>-0.64773172469079721</v>
      </c>
      <c r="Z73" s="12">
        <f t="shared" si="96"/>
        <v>0.58081288968917077</v>
      </c>
      <c r="AA73" s="42" t="s">
        <v>39</v>
      </c>
      <c r="AB73" s="42" t="s">
        <v>39</v>
      </c>
      <c r="AC73" s="12">
        <f t="shared" si="97"/>
        <v>0.99842130656662498</v>
      </c>
      <c r="AD73" s="12">
        <f t="shared" si="98"/>
        <v>0.86684725445077981</v>
      </c>
      <c r="AE73" s="12">
        <f t="shared" si="99"/>
        <v>0.32574467970631016</v>
      </c>
      <c r="AF73" s="12">
        <f t="shared" si="100"/>
        <v>2.0848660436987263</v>
      </c>
      <c r="AG73" s="12">
        <f t="shared" si="101"/>
        <v>0.73098193018475666</v>
      </c>
      <c r="AH73" s="12">
        <f t="shared" si="102"/>
        <v>0.26743937638186832</v>
      </c>
      <c r="AI73" s="12">
        <f t="shared" si="103"/>
        <v>1.817426667316858</v>
      </c>
      <c r="AJ73" s="12">
        <f t="shared" si="104"/>
        <v>0.52942288094551726</v>
      </c>
      <c r="AK73" s="9">
        <f t="shared" si="105"/>
        <v>3.180989718724343</v>
      </c>
      <c r="AL73" s="9">
        <f t="shared" si="106"/>
        <v>2.5262778149166989</v>
      </c>
      <c r="AM73" s="12">
        <f t="shared" si="107"/>
        <v>1.5</v>
      </c>
      <c r="AN73" s="12">
        <f t="shared" si="108"/>
        <v>0</v>
      </c>
      <c r="AO73" s="12">
        <f t="shared" si="109"/>
        <v>1.7471014422126707</v>
      </c>
      <c r="AP73" s="33">
        <f t="shared" si="110"/>
        <v>0.65952782522067888</v>
      </c>
    </row>
    <row r="74" spans="1:42">
      <c r="A74" s="4"/>
      <c r="B74" s="7">
        <f t="shared" si="111"/>
        <v>71</v>
      </c>
      <c r="C74" s="34">
        <f t="shared" si="112"/>
        <v>2.1641035527178478</v>
      </c>
      <c r="D74" s="35">
        <f t="shared" si="75"/>
        <v>123.99399999999993</v>
      </c>
      <c r="E74" s="33">
        <f t="shared" si="76"/>
        <v>-0.65422090104816166</v>
      </c>
      <c r="F74" s="34">
        <f t="shared" si="77"/>
        <v>0.57349369014116625</v>
      </c>
      <c r="G74" s="36">
        <f t="shared" si="78"/>
        <v>-3.0753886539613973E-6</v>
      </c>
      <c r="H74" s="36">
        <f t="shared" si="79"/>
        <v>-3.5083113446576775E-6</v>
      </c>
      <c r="I74" s="34">
        <f t="shared" si="80"/>
        <v>0.97748910087194529</v>
      </c>
      <c r="J74" s="34">
        <f t="shared" si="81"/>
        <v>0.86016857923112122</v>
      </c>
      <c r="K74" s="34">
        <f t="shared" si="82"/>
        <v>0.32370275915387414</v>
      </c>
      <c r="L74" s="34">
        <f t="shared" si="83"/>
        <v>2.0981512649679086</v>
      </c>
      <c r="M74" s="34">
        <f t="shared" si="84"/>
        <v>0.71973862946801059</v>
      </c>
      <c r="N74" s="34">
        <f t="shared" si="85"/>
        <v>0.2577504714039347</v>
      </c>
      <c r="O74" s="34">
        <f t="shared" si="86"/>
        <v>1.8404007935639735</v>
      </c>
      <c r="P74" s="34">
        <f t="shared" si="87"/>
        <v>0.52498717428768638</v>
      </c>
      <c r="Q74" s="36">
        <f t="shared" si="88"/>
        <v>3.252556578266816</v>
      </c>
      <c r="R74" s="36">
        <f t="shared" si="89"/>
        <v>2.5860050283555087</v>
      </c>
      <c r="S74" s="34">
        <f t="shared" si="90"/>
        <v>1.5</v>
      </c>
      <c r="T74" s="34">
        <f t="shared" si="91"/>
        <v>0</v>
      </c>
      <c r="U74" s="34">
        <f t="shared" si="92"/>
        <v>1.7508117551856692</v>
      </c>
      <c r="V74" s="33">
        <f t="shared" si="93"/>
        <v>0.64377049480500959</v>
      </c>
      <c r="W74" s="12"/>
      <c r="X74" s="14">
        <f t="shared" si="94"/>
        <v>2.1641135527178479</v>
      </c>
      <c r="Y74" s="33">
        <f t="shared" si="95"/>
        <v>-0.65422397643681562</v>
      </c>
      <c r="Z74" s="12">
        <f t="shared" si="96"/>
        <v>0.57349018182982159</v>
      </c>
      <c r="AA74" s="42" t="s">
        <v>39</v>
      </c>
      <c r="AB74" s="42" t="s">
        <v>39</v>
      </c>
      <c r="AC74" s="12">
        <f t="shared" si="97"/>
        <v>0.97747910087194523</v>
      </c>
      <c r="AD74" s="12">
        <f t="shared" si="98"/>
        <v>0.86016539844410211</v>
      </c>
      <c r="AE74" s="12">
        <f t="shared" si="99"/>
        <v>0.3237017372903972</v>
      </c>
      <c r="AF74" s="12">
        <f t="shared" si="100"/>
        <v>2.0981576493979035</v>
      </c>
      <c r="AG74" s="12">
        <f t="shared" si="101"/>
        <v>0.7197332669014922</v>
      </c>
      <c r="AH74" s="12">
        <f t="shared" si="102"/>
        <v>0.25774583397045303</v>
      </c>
      <c r="AI74" s="12">
        <f t="shared" si="103"/>
        <v>1.8404118154274509</v>
      </c>
      <c r="AJ74" s="12">
        <f t="shared" si="104"/>
        <v>0.52498502074467623</v>
      </c>
      <c r="AK74" s="9">
        <f t="shared" si="105"/>
        <v>3.25259186307408</v>
      </c>
      <c r="AL74" s="9">
        <f t="shared" si="106"/>
        <v>2.5860347015116116</v>
      </c>
      <c r="AM74" s="12">
        <f t="shared" si="107"/>
        <v>1.5</v>
      </c>
      <c r="AN74" s="12">
        <f t="shared" si="108"/>
        <v>0</v>
      </c>
      <c r="AO74" s="12">
        <f t="shared" si="109"/>
        <v>1.7508135117349397</v>
      </c>
      <c r="AP74" s="33">
        <f t="shared" si="110"/>
        <v>0.64376296344662876</v>
      </c>
    </row>
    <row r="75" spans="1:42">
      <c r="A75" s="4"/>
      <c r="B75" s="7">
        <f t="shared" si="111"/>
        <v>72</v>
      </c>
      <c r="C75" s="34">
        <f t="shared" si="112"/>
        <v>2.1850457584125276</v>
      </c>
      <c r="D75" s="35">
        <f t="shared" si="75"/>
        <v>125.19389999999993</v>
      </c>
      <c r="E75" s="33">
        <f t="shared" si="76"/>
        <v>-0.66060888161994691</v>
      </c>
      <c r="F75" s="34">
        <f t="shared" si="77"/>
        <v>0.56612357796230739</v>
      </c>
      <c r="G75" s="36">
        <f t="shared" si="78"/>
        <v>-3.0249644027424694E-6</v>
      </c>
      <c r="H75" s="36">
        <f t="shared" si="79"/>
        <v>-3.5298461934507586E-6</v>
      </c>
      <c r="I75" s="34">
        <f t="shared" si="80"/>
        <v>0.95654689517726554</v>
      </c>
      <c r="J75" s="34">
        <f t="shared" si="81"/>
        <v>0.85352919795887883</v>
      </c>
      <c r="K75" s="34">
        <f t="shared" si="82"/>
        <v>0.32146459019911178</v>
      </c>
      <c r="L75" s="34">
        <f t="shared" si="83"/>
        <v>2.1116000637506538</v>
      </c>
      <c r="M75" s="34">
        <f t="shared" si="84"/>
        <v>0.70852799964002777</v>
      </c>
      <c r="N75" s="34">
        <f t="shared" si="85"/>
        <v>0.24801889553723777</v>
      </c>
      <c r="O75" s="34">
        <f t="shared" si="86"/>
        <v>1.8635811682134158</v>
      </c>
      <c r="P75" s="34">
        <f t="shared" si="87"/>
        <v>0.52040458187560423</v>
      </c>
      <c r="Q75" s="36">
        <f t="shared" si="88"/>
        <v>3.3289599423425491</v>
      </c>
      <c r="R75" s="36">
        <f t="shared" si="89"/>
        <v>2.6507506267376426</v>
      </c>
      <c r="S75" s="34">
        <f t="shared" si="90"/>
        <v>1.5</v>
      </c>
      <c r="T75" s="34">
        <f t="shared" si="91"/>
        <v>0</v>
      </c>
      <c r="U75" s="34">
        <f t="shared" si="92"/>
        <v>1.7544565435598269</v>
      </c>
      <c r="V75" s="33">
        <f t="shared" si="93"/>
        <v>0.62798999472024364</v>
      </c>
      <c r="W75" s="12"/>
      <c r="X75" s="14">
        <f t="shared" si="94"/>
        <v>2.1850557584125276</v>
      </c>
      <c r="Y75" s="33">
        <f t="shared" si="95"/>
        <v>-0.66061190658434965</v>
      </c>
      <c r="Z75" s="12">
        <f t="shared" si="96"/>
        <v>0.56612004811611394</v>
      </c>
      <c r="AA75" s="42" t="s">
        <v>39</v>
      </c>
      <c r="AB75" s="42" t="s">
        <v>39</v>
      </c>
      <c r="AC75" s="12">
        <f t="shared" si="97"/>
        <v>0.95653689517726548</v>
      </c>
      <c r="AD75" s="12">
        <f t="shared" si="98"/>
        <v>0.85352603839953611</v>
      </c>
      <c r="AE75" s="12">
        <f t="shared" si="99"/>
        <v>0.32146347428622057</v>
      </c>
      <c r="AF75" s="12">
        <f t="shared" si="100"/>
        <v>2.1116065229736471</v>
      </c>
      <c r="AG75" s="12">
        <f t="shared" si="101"/>
        <v>0.70852265632992539</v>
      </c>
      <c r="AH75" s="12">
        <f t="shared" si="102"/>
        <v>0.24801423884734008</v>
      </c>
      <c r="AI75" s="12">
        <f t="shared" si="103"/>
        <v>1.8635922841263071</v>
      </c>
      <c r="AJ75" s="12">
        <f t="shared" si="104"/>
        <v>0.52040235886501218</v>
      </c>
      <c r="AK75" s="9">
        <f t="shared" si="105"/>
        <v>3.3289976811436643</v>
      </c>
      <c r="AL75" s="9">
        <f t="shared" si="106"/>
        <v>2.6507828442065757</v>
      </c>
      <c r="AM75" s="12">
        <f t="shared" si="107"/>
        <v>1.5</v>
      </c>
      <c r="AN75" s="12">
        <f t="shared" si="108"/>
        <v>0</v>
      </c>
      <c r="AO75" s="12">
        <f t="shared" si="109"/>
        <v>1.7544582677193266</v>
      </c>
      <c r="AP75" s="33">
        <f t="shared" si="110"/>
        <v>0.62798245537664144</v>
      </c>
    </row>
    <row r="76" spans="1:42">
      <c r="A76" s="4"/>
      <c r="B76" s="7">
        <f t="shared" si="111"/>
        <v>73</v>
      </c>
      <c r="C76" s="34">
        <f t="shared" si="112"/>
        <v>2.2059879641072073</v>
      </c>
      <c r="D76" s="35">
        <f t="shared" si="75"/>
        <v>126.39379999999991</v>
      </c>
      <c r="E76" s="33">
        <f t="shared" si="76"/>
        <v>-0.66688998644569386</v>
      </c>
      <c r="F76" s="34">
        <f t="shared" si="77"/>
        <v>0.55871078920892714</v>
      </c>
      <c r="G76" s="36">
        <f t="shared" si="78"/>
        <v>-2.9733210746840655E-6</v>
      </c>
      <c r="H76" s="36">
        <f t="shared" si="79"/>
        <v>-3.549043274819752E-6</v>
      </c>
      <c r="I76" s="34">
        <f t="shared" si="80"/>
        <v>0.93560468948258579</v>
      </c>
      <c r="J76" s="34">
        <f t="shared" si="81"/>
        <v>0.84693625600890421</v>
      </c>
      <c r="K76" s="34">
        <f t="shared" si="82"/>
        <v>0.3190278437718439</v>
      </c>
      <c r="L76" s="34">
        <f t="shared" si="83"/>
        <v>2.1252047469441484</v>
      </c>
      <c r="M76" s="34">
        <f t="shared" si="84"/>
        <v>0.69736006287380103</v>
      </c>
      <c r="N76" s="34">
        <f t="shared" si="85"/>
        <v>0.23824462660878476</v>
      </c>
      <c r="O76" s="34">
        <f t="shared" si="86"/>
        <v>1.8869601203353639</v>
      </c>
      <c r="P76" s="34">
        <f t="shared" si="87"/>
        <v>0.51567590528128493</v>
      </c>
      <c r="Q76" s="36">
        <f t="shared" si="88"/>
        <v>3.4108794761274441</v>
      </c>
      <c r="R76" s="36">
        <f t="shared" si="89"/>
        <v>2.7212030853036699</v>
      </c>
      <c r="S76" s="34">
        <f t="shared" si="90"/>
        <v>1.5</v>
      </c>
      <c r="T76" s="34">
        <f t="shared" si="91"/>
        <v>0</v>
      </c>
      <c r="U76" s="34">
        <f t="shared" si="92"/>
        <v>1.7580329840169062</v>
      </c>
      <c r="V76" s="33">
        <f t="shared" si="93"/>
        <v>0.61219165268290654</v>
      </c>
      <c r="W76" s="12"/>
      <c r="X76" s="14">
        <f t="shared" si="94"/>
        <v>2.2059979641072074</v>
      </c>
      <c r="Y76" s="33">
        <f t="shared" si="95"/>
        <v>-0.66689295976676854</v>
      </c>
      <c r="Z76" s="12">
        <f t="shared" si="96"/>
        <v>0.55870724016565232</v>
      </c>
      <c r="AA76" s="42" t="s">
        <v>39</v>
      </c>
      <c r="AB76" s="42" t="s">
        <v>39</v>
      </c>
      <c r="AC76" s="12">
        <f t="shared" si="97"/>
        <v>0.93559468948258573</v>
      </c>
      <c r="AD76" s="12">
        <f t="shared" si="98"/>
        <v>0.84693311957858608</v>
      </c>
      <c r="AE76" s="12">
        <f t="shared" si="99"/>
        <v>0.31902663227016625</v>
      </c>
      <c r="AF76" s="12">
        <f t="shared" si="100"/>
        <v>2.1252112802161873</v>
      </c>
      <c r="AG76" s="12">
        <f t="shared" si="101"/>
        <v>0.69735474110343976</v>
      </c>
      <c r="AH76" s="12">
        <f t="shared" si="102"/>
        <v>0.23823994837914597</v>
      </c>
      <c r="AI76" s="12">
        <f t="shared" si="103"/>
        <v>1.8869713318370418</v>
      </c>
      <c r="AJ76" s="12">
        <f t="shared" si="104"/>
        <v>0.51567361224523967</v>
      </c>
      <c r="AK76" s="9">
        <f t="shared" si="105"/>
        <v>3.4109200401272539</v>
      </c>
      <c r="AL76" s="9">
        <f t="shared" si="106"/>
        <v>2.7212382197585097</v>
      </c>
      <c r="AM76" s="12">
        <f t="shared" si="107"/>
        <v>1.5</v>
      </c>
      <c r="AN76" s="12">
        <f t="shared" si="108"/>
        <v>0</v>
      </c>
      <c r="AO76" s="12">
        <f t="shared" si="109"/>
        <v>1.7580346752932769</v>
      </c>
      <c r="AP76" s="33">
        <f t="shared" si="110"/>
        <v>0.61218410427415437</v>
      </c>
    </row>
    <row r="77" spans="1:42">
      <c r="A77" s="4"/>
      <c r="B77" s="7">
        <f t="shared" si="111"/>
        <v>74</v>
      </c>
      <c r="C77" s="34">
        <f t="shared" si="112"/>
        <v>2.2269301698018871</v>
      </c>
      <c r="D77" s="35">
        <f t="shared" si="75"/>
        <v>127.5936999999999</v>
      </c>
      <c r="E77" s="33">
        <f t="shared" si="76"/>
        <v>-0.67306166424466518</v>
      </c>
      <c r="F77" s="34">
        <f t="shared" si="77"/>
        <v>0.55126037053664811</v>
      </c>
      <c r="G77" s="36">
        <f t="shared" si="78"/>
        <v>-2.9204601652565998E-6</v>
      </c>
      <c r="H77" s="36">
        <f t="shared" si="79"/>
        <v>-3.5657567750702057E-6</v>
      </c>
      <c r="I77" s="34">
        <f t="shared" si="80"/>
        <v>0.91466248378790604</v>
      </c>
      <c r="J77" s="34">
        <f t="shared" si="81"/>
        <v>0.84039377160052842</v>
      </c>
      <c r="K77" s="34">
        <f t="shared" si="82"/>
        <v>0.31638933508943023</v>
      </c>
      <c r="L77" s="34">
        <f t="shared" si="83"/>
        <v>2.1389635701406764</v>
      </c>
      <c r="M77" s="34">
        <f t="shared" si="84"/>
        <v>0.68623974835968671</v>
      </c>
      <c r="N77" s="34">
        <f t="shared" si="85"/>
        <v>0.22842273542821934</v>
      </c>
      <c r="O77" s="34">
        <f t="shared" si="86"/>
        <v>1.9105408347124571</v>
      </c>
      <c r="P77" s="34">
        <f t="shared" si="87"/>
        <v>0.51080009998729237</v>
      </c>
      <c r="Q77" s="36">
        <f t="shared" si="88"/>
        <v>3.4991672848874904</v>
      </c>
      <c r="R77" s="36">
        <f t="shared" si="89"/>
        <v>2.7982175475477629</v>
      </c>
      <c r="S77" s="34">
        <f t="shared" si="90"/>
        <v>1.5</v>
      </c>
      <c r="T77" s="34">
        <f t="shared" si="91"/>
        <v>0</v>
      </c>
      <c r="U77" s="34">
        <f t="shared" si="92"/>
        <v>1.761540044531867</v>
      </c>
      <c r="V77" s="33">
        <f t="shared" si="93"/>
        <v>0.59637313839410644</v>
      </c>
      <c r="W77" s="12"/>
      <c r="X77" s="14">
        <f t="shared" si="94"/>
        <v>2.2269401698018871</v>
      </c>
      <c r="Y77" s="33">
        <f t="shared" si="95"/>
        <v>-0.67306458470483044</v>
      </c>
      <c r="Z77" s="12">
        <f t="shared" si="96"/>
        <v>0.55125680477987304</v>
      </c>
      <c r="AA77" s="42" t="s">
        <v>39</v>
      </c>
      <c r="AB77" s="42" t="s">
        <v>39</v>
      </c>
      <c r="AC77" s="12">
        <f t="shared" si="97"/>
        <v>0.91465248378790598</v>
      </c>
      <c r="AD77" s="12">
        <f t="shared" si="98"/>
        <v>0.84039066023528086</v>
      </c>
      <c r="AE77" s="12">
        <f t="shared" si="99"/>
        <v>0.3163880264979404</v>
      </c>
      <c r="AF77" s="12">
        <f t="shared" si="100"/>
        <v>2.1389701765365547</v>
      </c>
      <c r="AG77" s="12">
        <f t="shared" si="101"/>
        <v>0.68623445055529775</v>
      </c>
      <c r="AH77" s="12">
        <f t="shared" si="102"/>
        <v>0.22841803323260823</v>
      </c>
      <c r="AI77" s="12">
        <f t="shared" si="103"/>
        <v>1.910552143303947</v>
      </c>
      <c r="AJ77" s="12">
        <f t="shared" si="104"/>
        <v>0.51079773648844906</v>
      </c>
      <c r="AK77" s="9">
        <f t="shared" si="105"/>
        <v>3.4992111194651274</v>
      </c>
      <c r="AL77" s="9">
        <f t="shared" si="106"/>
        <v>2.7982560458004748</v>
      </c>
      <c r="AM77" s="12">
        <f t="shared" si="107"/>
        <v>1.5</v>
      </c>
      <c r="AN77" s="12">
        <f t="shared" si="108"/>
        <v>0</v>
      </c>
      <c r="AO77" s="12">
        <f t="shared" si="109"/>
        <v>1.7615417024327473</v>
      </c>
      <c r="AP77" s="33">
        <f t="shared" si="110"/>
        <v>0.59636557977368521</v>
      </c>
    </row>
    <row r="78" spans="1:42">
      <c r="A78" s="4"/>
      <c r="B78" s="7">
        <f t="shared" si="111"/>
        <v>75</v>
      </c>
      <c r="C78" s="34">
        <f t="shared" si="112"/>
        <v>2.2478723754965668</v>
      </c>
      <c r="D78" s="35">
        <f t="shared" si="75"/>
        <v>128.79359999999988</v>
      </c>
      <c r="E78" s="33">
        <f t="shared" si="76"/>
        <v>-0.67912136577225146</v>
      </c>
      <c r="F78" s="34">
        <f t="shared" si="77"/>
        <v>0.54377768485993716</v>
      </c>
      <c r="G78" s="36">
        <f t="shared" si="78"/>
        <v>-2.8663820879071267E-6</v>
      </c>
      <c r="H78" s="36">
        <f t="shared" si="79"/>
        <v>-3.5798303030798451E-6</v>
      </c>
      <c r="I78" s="34">
        <f t="shared" si="80"/>
        <v>0.89372027809322629</v>
      </c>
      <c r="J78" s="34">
        <f t="shared" si="81"/>
        <v>0.8339058352021903</v>
      </c>
      <c r="K78" s="34">
        <f t="shared" si="82"/>
        <v>0.31354596661956191</v>
      </c>
      <c r="L78" s="34">
        <f t="shared" si="83"/>
        <v>2.1528743889954369</v>
      </c>
      <c r="M78" s="34">
        <f t="shared" si="84"/>
        <v>0.6751722979747945</v>
      </c>
      <c r="N78" s="34">
        <f t="shared" si="85"/>
        <v>0.21854798011843179</v>
      </c>
      <c r="O78" s="34">
        <f t="shared" si="86"/>
        <v>1.9343264088770054</v>
      </c>
      <c r="P78" s="34">
        <f t="shared" si="87"/>
        <v>0.50577638841922234</v>
      </c>
      <c r="Q78" s="36">
        <f t="shared" si="88"/>
        <v>3.5948500018546832</v>
      </c>
      <c r="R78" s="36">
        <f t="shared" si="89"/>
        <v>2.882823607890669</v>
      </c>
      <c r="S78" s="34">
        <f t="shared" si="90"/>
        <v>1.5</v>
      </c>
      <c r="T78" s="34">
        <f t="shared" si="91"/>
        <v>0</v>
      </c>
      <c r="U78" s="34">
        <f t="shared" si="92"/>
        <v>1.7649766943346601</v>
      </c>
      <c r="V78" s="33">
        <f t="shared" si="93"/>
        <v>0.58053197587191241</v>
      </c>
      <c r="W78" s="12"/>
      <c r="X78" s="14">
        <f t="shared" si="94"/>
        <v>2.2478823754965669</v>
      </c>
      <c r="Y78" s="33">
        <f t="shared" si="95"/>
        <v>-0.67912423215433937</v>
      </c>
      <c r="Z78" s="12">
        <f t="shared" si="96"/>
        <v>0.54377410502963408</v>
      </c>
      <c r="AA78" s="42" t="s">
        <v>39</v>
      </c>
      <c r="AB78" s="42" t="s">
        <v>39</v>
      </c>
      <c r="AC78" s="12">
        <f t="shared" si="97"/>
        <v>0.89371027809322623</v>
      </c>
      <c r="AD78" s="12">
        <f t="shared" si="98"/>
        <v>0.83390275087233767</v>
      </c>
      <c r="AE78" s="12">
        <f t="shared" si="99"/>
        <v>0.31354455948229076</v>
      </c>
      <c r="AF78" s="12">
        <f t="shared" si="100"/>
        <v>2.1528810673889631</v>
      </c>
      <c r="AG78" s="12">
        <f t="shared" si="101"/>
        <v>0.67516702671853901</v>
      </c>
      <c r="AH78" s="12">
        <f t="shared" si="102"/>
        <v>0.21854325137468722</v>
      </c>
      <c r="AI78" s="12">
        <f t="shared" si="103"/>
        <v>1.9343378160142761</v>
      </c>
      <c r="AJ78" s="12">
        <f t="shared" si="104"/>
        <v>0.5057739541548425</v>
      </c>
      <c r="AK78" s="9">
        <f t="shared" si="105"/>
        <v>3.5948976457846524</v>
      </c>
      <c r="AL78" s="9">
        <f t="shared" si="106"/>
        <v>2.882866010110384</v>
      </c>
      <c r="AM78" s="12">
        <f t="shared" si="107"/>
        <v>1.5</v>
      </c>
      <c r="AN78" s="12">
        <f t="shared" si="108"/>
        <v>0</v>
      </c>
      <c r="AO78" s="12">
        <f t="shared" si="109"/>
        <v>1.7649783183678716</v>
      </c>
      <c r="AP78" s="33">
        <f t="shared" si="110"/>
        <v>0.58052440582066589</v>
      </c>
    </row>
    <row r="79" spans="1:42">
      <c r="A79" s="4"/>
      <c r="B79" s="7">
        <f t="shared" si="111"/>
        <v>76</v>
      </c>
      <c r="C79" s="34">
        <f t="shared" si="112"/>
        <v>2.2688145811912466</v>
      </c>
      <c r="D79" s="35">
        <f t="shared" si="75"/>
        <v>129.99349999999987</v>
      </c>
      <c r="E79" s="33">
        <f t="shared" si="76"/>
        <v>-0.68506654133577993</v>
      </c>
      <c r="F79" s="34">
        <f t="shared" si="77"/>
        <v>0.53626843459431084</v>
      </c>
      <c r="G79" s="36">
        <f t="shared" si="78"/>
        <v>-2.81108596089652E-6</v>
      </c>
      <c r="H79" s="36">
        <f t="shared" si="79"/>
        <v>-3.5910958229301571E-6</v>
      </c>
      <c r="I79" s="34">
        <f t="shared" si="80"/>
        <v>0.87277807239854654</v>
      </c>
      <c r="J79" s="34">
        <f t="shared" si="81"/>
        <v>0.82747660850751958</v>
      </c>
      <c r="K79" s="34">
        <f t="shared" si="82"/>
        <v>0.31049474260597831</v>
      </c>
      <c r="L79" s="34">
        <f t="shared" si="83"/>
        <v>2.1669346160709551</v>
      </c>
      <c r="M79" s="34">
        <f t="shared" si="84"/>
        <v>0.66416329491285975</v>
      </c>
      <c r="N79" s="34">
        <f t="shared" si="85"/>
        <v>0.2086147774856868</v>
      </c>
      <c r="O79" s="34">
        <f t="shared" si="86"/>
        <v>1.9583198385852685</v>
      </c>
      <c r="P79" s="34">
        <f t="shared" si="87"/>
        <v>0.500604290664868</v>
      </c>
      <c r="Q79" s="36">
        <f t="shared" si="88"/>
        <v>3.6991752669579063</v>
      </c>
      <c r="R79" s="36">
        <f t="shared" si="89"/>
        <v>2.9762717842958475</v>
      </c>
      <c r="S79" s="34">
        <f t="shared" si="90"/>
        <v>1.5</v>
      </c>
      <c r="T79" s="34">
        <f t="shared" si="91"/>
        <v>0</v>
      </c>
      <c r="U79" s="34">
        <f t="shared" si="92"/>
        <v>1.7683419020855555</v>
      </c>
      <c r="V79" s="33">
        <f t="shared" si="93"/>
        <v>0.56466553016898291</v>
      </c>
      <c r="W79" s="12"/>
      <c r="X79" s="14">
        <f t="shared" si="94"/>
        <v>2.2688245811912466</v>
      </c>
      <c r="Y79" s="33">
        <f t="shared" si="95"/>
        <v>-0.68506935242174083</v>
      </c>
      <c r="Z79" s="12">
        <f t="shared" si="96"/>
        <v>0.53626484349848791</v>
      </c>
      <c r="AA79" s="42" t="s">
        <v>39</v>
      </c>
      <c r="AB79" s="42" t="s">
        <v>39</v>
      </c>
      <c r="AC79" s="12">
        <f t="shared" si="97"/>
        <v>0.87276807239854648</v>
      </c>
      <c r="AD79" s="12">
        <f t="shared" si="98"/>
        <v>0.82747355321710381</v>
      </c>
      <c r="AE79" s="12">
        <f t="shared" si="99"/>
        <v>0.31049323551917762</v>
      </c>
      <c r="AF79" s="12">
        <f t="shared" si="100"/>
        <v>2.166941365113447</v>
      </c>
      <c r="AG79" s="12">
        <f t="shared" si="101"/>
        <v>0.66415805295716845</v>
      </c>
      <c r="AH79" s="12">
        <f t="shared" si="102"/>
        <v>0.20861001944137803</v>
      </c>
      <c r="AI79" s="12">
        <f t="shared" si="103"/>
        <v>1.958331345672069</v>
      </c>
      <c r="AJ79" s="12">
        <f t="shared" si="104"/>
        <v>0.50060178548209233</v>
      </c>
      <c r="AK79" s="9">
        <f t="shared" si="105"/>
        <v>3.6992273779260856</v>
      </c>
      <c r="AL79" s="9">
        <f t="shared" si="106"/>
        <v>2.9763187495218228</v>
      </c>
      <c r="AM79" s="12">
        <f t="shared" si="107"/>
        <v>1.5</v>
      </c>
      <c r="AN79" s="12">
        <f t="shared" si="108"/>
        <v>0</v>
      </c>
      <c r="AO79" s="12">
        <f t="shared" si="109"/>
        <v>1.7683434917581715</v>
      </c>
      <c r="AP79" s="33">
        <f t="shared" si="110"/>
        <v>0.56465794738846542</v>
      </c>
    </row>
    <row r="80" spans="1:42">
      <c r="A80" s="4"/>
      <c r="B80" s="7">
        <f t="shared" si="111"/>
        <v>77</v>
      </c>
      <c r="C80" s="34">
        <f t="shared" si="112"/>
        <v>2.2897567868859263</v>
      </c>
      <c r="D80" s="35">
        <f t="shared" si="75"/>
        <v>131.19339999999988</v>
      </c>
      <c r="E80" s="33">
        <f t="shared" si="76"/>
        <v>-0.69089463781644422</v>
      </c>
      <c r="F80" s="34">
        <f t="shared" si="77"/>
        <v>0.52873868728936757</v>
      </c>
      <c r="G80" s="36">
        <f t="shared" si="78"/>
        <v>-2.7545693492836421E-6</v>
      </c>
      <c r="H80" s="36">
        <f t="shared" si="79"/>
        <v>-3.5993724506466762E-6</v>
      </c>
      <c r="I80" s="34">
        <f t="shared" si="80"/>
        <v>0.8518358667038668</v>
      </c>
      <c r="J80" s="34">
        <f t="shared" si="81"/>
        <v>0.82111032310503818</v>
      </c>
      <c r="K80" s="34">
        <f t="shared" si="82"/>
        <v>0.30723278455734104</v>
      </c>
      <c r="L80" s="34">
        <f t="shared" si="83"/>
        <v>2.181141173802744</v>
      </c>
      <c r="M80" s="34">
        <f t="shared" si="84"/>
        <v>0.65321869522970832</v>
      </c>
      <c r="N80" s="34">
        <f t="shared" si="85"/>
        <v>0.19861717147415847</v>
      </c>
      <c r="O80" s="34">
        <f t="shared" si="86"/>
        <v>1.9825240023285851</v>
      </c>
      <c r="P80" s="34">
        <f t="shared" si="87"/>
        <v>0.49528365779506633</v>
      </c>
      <c r="Q80" s="36">
        <f t="shared" si="88"/>
        <v>3.8136738781091024</v>
      </c>
      <c r="R80" s="36">
        <f t="shared" si="89"/>
        <v>3.0800956629279068</v>
      </c>
      <c r="S80" s="34">
        <f t="shared" si="90"/>
        <v>1.5</v>
      </c>
      <c r="T80" s="34">
        <f t="shared" si="91"/>
        <v>0</v>
      </c>
      <c r="U80" s="34">
        <f t="shared" si="92"/>
        <v>1.7716346337867996</v>
      </c>
      <c r="V80" s="33">
        <f t="shared" si="93"/>
        <v>0.54877099273544139</v>
      </c>
      <c r="W80" s="12"/>
      <c r="X80" s="14">
        <f t="shared" si="94"/>
        <v>2.2897667868859264</v>
      </c>
      <c r="Y80" s="33">
        <f t="shared" si="95"/>
        <v>-0.69089739238579351</v>
      </c>
      <c r="Z80" s="12">
        <f t="shared" si="96"/>
        <v>0.52873508791691692</v>
      </c>
      <c r="AA80" s="42" t="s">
        <v>39</v>
      </c>
      <c r="AB80" s="42" t="s">
        <v>39</v>
      </c>
      <c r="AC80" s="12">
        <f t="shared" si="97"/>
        <v>0.85182586670386673</v>
      </c>
      <c r="AD80" s="12">
        <f t="shared" si="98"/>
        <v>0.8211072988911069</v>
      </c>
      <c r="AE80" s="12">
        <f t="shared" si="99"/>
        <v>0.30723117617711204</v>
      </c>
      <c r="AF80" s="12">
        <f t="shared" si="100"/>
        <v>2.1811479918995893</v>
      </c>
      <c r="AG80" s="12">
        <f t="shared" si="101"/>
        <v>0.653213485513092</v>
      </c>
      <c r="AH80" s="12">
        <f t="shared" si="102"/>
        <v>0.19861238119077473</v>
      </c>
      <c r="AI80" s="12">
        <f t="shared" si="103"/>
        <v>1.9825356107088143</v>
      </c>
      <c r="AJ80" s="12">
        <f t="shared" si="104"/>
        <v>0.4952810817074762</v>
      </c>
      <c r="AK80" s="9">
        <f t="shared" si="105"/>
        <v>3.8137312670666339</v>
      </c>
      <c r="AL80" s="9">
        <f t="shared" si="106"/>
        <v>3.0801480034201161</v>
      </c>
      <c r="AM80" s="12">
        <f t="shared" si="107"/>
        <v>1.5</v>
      </c>
      <c r="AN80" s="12">
        <f t="shared" si="108"/>
        <v>0</v>
      </c>
      <c r="AO80" s="12">
        <f t="shared" si="109"/>
        <v>1.7716361886040786</v>
      </c>
      <c r="AP80" s="33">
        <f t="shared" si="110"/>
        <v>0.54876339584058331</v>
      </c>
    </row>
    <row r="81" spans="1:45">
      <c r="A81" s="4"/>
      <c r="B81" s="7">
        <f t="shared" si="111"/>
        <v>78</v>
      </c>
      <c r="C81" s="34">
        <f t="shared" si="112"/>
        <v>2.3106989925806061</v>
      </c>
      <c r="D81" s="35">
        <f t="shared" si="75"/>
        <v>132.39329999999987</v>
      </c>
      <c r="E81" s="33">
        <f t="shared" si="76"/>
        <v>-0.69660309512577112</v>
      </c>
      <c r="F81" s="34">
        <f t="shared" si="77"/>
        <v>0.5211949039094641</v>
      </c>
      <c r="G81" s="36">
        <f t="shared" si="78"/>
        <v>-2.6968279787098481E-6</v>
      </c>
      <c r="H81" s="36">
        <f t="shared" si="79"/>
        <v>-3.60446511493695E-6</v>
      </c>
      <c r="I81" s="34">
        <f t="shared" si="80"/>
        <v>0.83089366100918705</v>
      </c>
      <c r="J81" s="34">
        <f t="shared" si="81"/>
        <v>0.81481127881431969</v>
      </c>
      <c r="K81" s="34">
        <f t="shared" si="82"/>
        <v>0.30375734770684359</v>
      </c>
      <c r="L81" s="34">
        <f t="shared" si="83"/>
        <v>2.1954904432644131</v>
      </c>
      <c r="M81" s="34">
        <f t="shared" si="84"/>
        <v>0.64234486261853618</v>
      </c>
      <c r="N81" s="34">
        <f t="shared" si="85"/>
        <v>0.18854879839065086</v>
      </c>
      <c r="O81" s="34">
        <f t="shared" si="86"/>
        <v>2.0069416448737623</v>
      </c>
      <c r="P81" s="34">
        <f t="shared" si="87"/>
        <v>0.48981470796964555</v>
      </c>
      <c r="Q81" s="36">
        <f t="shared" si="88"/>
        <v>3.9402441462412607</v>
      </c>
      <c r="R81" s="36">
        <f t="shared" si="89"/>
        <v>3.196196245968097</v>
      </c>
      <c r="S81" s="34">
        <f t="shared" si="90"/>
        <v>1.5</v>
      </c>
      <c r="T81" s="34">
        <f t="shared" si="91"/>
        <v>0</v>
      </c>
      <c r="U81" s="34">
        <f t="shared" si="92"/>
        <v>1.7748538503920659</v>
      </c>
      <c r="V81" s="33">
        <f t="shared" si="93"/>
        <v>0.53284536528116888</v>
      </c>
      <c r="W81" s="12"/>
      <c r="X81" s="14">
        <f t="shared" si="94"/>
        <v>2.3107089925806061</v>
      </c>
      <c r="Y81" s="33">
        <f t="shared" si="95"/>
        <v>-0.69660579195374983</v>
      </c>
      <c r="Z81" s="12">
        <f t="shared" si="96"/>
        <v>0.52119129944434917</v>
      </c>
      <c r="AA81" s="42" t="s">
        <v>39</v>
      </c>
      <c r="AB81" s="42" t="s">
        <v>39</v>
      </c>
      <c r="AC81" s="12">
        <f t="shared" si="97"/>
        <v>0.83088366100918698</v>
      </c>
      <c r="AD81" s="12">
        <f t="shared" si="98"/>
        <v>0.81480828774604719</v>
      </c>
      <c r="AE81" s="12">
        <f t="shared" si="99"/>
        <v>0.30375563675722717</v>
      </c>
      <c r="AF81" s="12">
        <f t="shared" si="100"/>
        <v>2.1954973285495498</v>
      </c>
      <c r="AG81" s="12">
        <f t="shared" si="101"/>
        <v>0.64233968828301613</v>
      </c>
      <c r="AH81" s="12">
        <f t="shared" si="102"/>
        <v>0.18854397272617085</v>
      </c>
      <c r="AI81" s="12">
        <f t="shared" si="103"/>
        <v>2.006953355823379</v>
      </c>
      <c r="AJ81" s="12">
        <f t="shared" si="104"/>
        <v>0.48981206117520104</v>
      </c>
      <c r="AK81" s="9">
        <f t="shared" si="105"/>
        <v>3.9403078243842975</v>
      </c>
      <c r="AL81" s="9">
        <f t="shared" si="106"/>
        <v>3.196254974183375</v>
      </c>
      <c r="AM81" s="12">
        <f t="shared" si="107"/>
        <v>1.5</v>
      </c>
      <c r="AN81" s="12">
        <f t="shared" si="108"/>
        <v>0</v>
      </c>
      <c r="AO81" s="12">
        <f t="shared" si="109"/>
        <v>1.7748553698562315</v>
      </c>
      <c r="AP81" s="33">
        <f t="shared" si="110"/>
        <v>0.53283775279218459</v>
      </c>
    </row>
    <row r="82" spans="1:45">
      <c r="A82" s="4"/>
      <c r="B82" s="7">
        <f t="shared" si="111"/>
        <v>79</v>
      </c>
      <c r="C82" s="34">
        <f t="shared" si="112"/>
        <v>2.3316411982752858</v>
      </c>
      <c r="D82" s="35">
        <f t="shared" si="75"/>
        <v>133.59319999999985</v>
      </c>
      <c r="E82" s="33">
        <f t="shared" si="76"/>
        <v>-0.70218934201374794</v>
      </c>
      <c r="F82" s="34">
        <f t="shared" si="77"/>
        <v>0.51364397004374485</v>
      </c>
      <c r="G82" s="36">
        <f t="shared" si="78"/>
        <v>-2.6378554047745695E-6</v>
      </c>
      <c r="H82" s="36">
        <f t="shared" si="79"/>
        <v>-3.6061631014661089E-6</v>
      </c>
      <c r="I82" s="34">
        <f t="shared" si="80"/>
        <v>0.8099514553145073</v>
      </c>
      <c r="J82" s="34">
        <f t="shared" si="81"/>
        <v>0.80858384166060593</v>
      </c>
      <c r="K82" s="34">
        <f t="shared" si="82"/>
        <v>0.30006583844178558</v>
      </c>
      <c r="L82" s="34">
        <f t="shared" si="83"/>
        <v>2.2099782083868753</v>
      </c>
      <c r="M82" s="34">
        <f t="shared" si="84"/>
        <v>0.63154860676113245</v>
      </c>
      <c r="N82" s="34">
        <f t="shared" si="85"/>
        <v>0.17840284855337485</v>
      </c>
      <c r="O82" s="34">
        <f t="shared" si="86"/>
        <v>2.0315753598335</v>
      </c>
      <c r="P82" s="34">
        <f t="shared" si="87"/>
        <v>0.48419806552109712</v>
      </c>
      <c r="Q82" s="36">
        <f t="shared" si="88"/>
        <v>4.081268292597751</v>
      </c>
      <c r="R82" s="36">
        <f t="shared" si="89"/>
        <v>3.3269583409911649</v>
      </c>
      <c r="S82" s="34">
        <f t="shared" si="90"/>
        <v>1.5</v>
      </c>
      <c r="T82" s="34">
        <f t="shared" si="91"/>
        <v>0</v>
      </c>
      <c r="U82" s="34">
        <f t="shared" si="92"/>
        <v>1.7779985050689711</v>
      </c>
      <c r="V82" s="33">
        <f t="shared" si="93"/>
        <v>0.51688544197692221</v>
      </c>
      <c r="W82" s="12"/>
      <c r="X82" s="14">
        <f t="shared" si="94"/>
        <v>2.3316511982752859</v>
      </c>
      <c r="Y82" s="33">
        <f t="shared" si="95"/>
        <v>-0.70219197986915272</v>
      </c>
      <c r="Z82" s="12">
        <f t="shared" si="96"/>
        <v>0.51364036388064338</v>
      </c>
      <c r="AA82" s="42" t="s">
        <v>39</v>
      </c>
      <c r="AB82" s="42" t="s">
        <v>39</v>
      </c>
      <c r="AC82" s="12">
        <f t="shared" si="97"/>
        <v>0.80994145531450723</v>
      </c>
      <c r="AD82" s="12">
        <f t="shared" si="98"/>
        <v>0.80858088583823517</v>
      </c>
      <c r="AE82" s="12">
        <f t="shared" si="99"/>
        <v>0.30006402372331653</v>
      </c>
      <c r="AF82" s="12">
        <f t="shared" si="100"/>
        <v>2.209985158695011</v>
      </c>
      <c r="AG82" s="12">
        <f t="shared" si="101"/>
        <v>0.63154347117146559</v>
      </c>
      <c r="AH82" s="12">
        <f t="shared" si="102"/>
        <v>0.17839798414304164</v>
      </c>
      <c r="AI82" s="12">
        <f t="shared" si="103"/>
        <v>2.0315871745519694</v>
      </c>
      <c r="AJ82" s="12">
        <f t="shared" si="104"/>
        <v>0.48419534842154022</v>
      </c>
      <c r="AK82" s="9">
        <f t="shared" si="105"/>
        <v>4.0813395367370529</v>
      </c>
      <c r="AL82" s="9">
        <f t="shared" si="106"/>
        <v>3.3270247349488442</v>
      </c>
      <c r="AM82" s="12">
        <f t="shared" si="107"/>
        <v>1.5</v>
      </c>
      <c r="AN82" s="12">
        <f t="shared" si="108"/>
        <v>0</v>
      </c>
      <c r="AO82" s="12">
        <f t="shared" si="109"/>
        <v>1.7779999886778137</v>
      </c>
      <c r="AP82" s="33">
        <f t="shared" si="110"/>
        <v>0.51687781231039054</v>
      </c>
    </row>
    <row r="83" spans="1:45">
      <c r="A83" s="4"/>
      <c r="B83" s="7">
        <f t="shared" si="111"/>
        <v>80</v>
      </c>
      <c r="C83" s="34">
        <f t="shared" si="112"/>
        <v>2.3525834039699656</v>
      </c>
      <c r="D83" s="35">
        <f t="shared" si="75"/>
        <v>134.79309999999984</v>
      </c>
      <c r="E83" s="33">
        <f t="shared" si="76"/>
        <v>-0.70765079113251428</v>
      </c>
      <c r="F83" s="34">
        <f t="shared" si="77"/>
        <v>0.50609323035338971</v>
      </c>
      <c r="G83" s="36">
        <f t="shared" si="78"/>
        <v>-2.5776426295642807E-6</v>
      </c>
      <c r="H83" s="36">
        <f t="shared" si="79"/>
        <v>-3.6042384187195964E-6</v>
      </c>
      <c r="I83" s="34">
        <f t="shared" si="80"/>
        <v>0.78900924961982755</v>
      </c>
      <c r="J83" s="34">
        <f t="shared" si="81"/>
        <v>0.80243244145922843</v>
      </c>
      <c r="K83" s="34">
        <f t="shared" si="82"/>
        <v>0.29615583269268542</v>
      </c>
      <c r="L83" s="34">
        <f t="shared" si="83"/>
        <v>2.2245995952621289</v>
      </c>
      <c r="M83" s="34">
        <f t="shared" si="84"/>
        <v>0.62083722563497901</v>
      </c>
      <c r="N83" s="34">
        <f t="shared" si="85"/>
        <v>0.16817202398484854</v>
      </c>
      <c r="O83" s="34">
        <f t="shared" si="86"/>
        <v>2.0564275712772804</v>
      </c>
      <c r="P83" s="34">
        <f t="shared" si="87"/>
        <v>0.47843480321738174</v>
      </c>
      <c r="Q83" s="36">
        <f t="shared" si="88"/>
        <v>4.2397760455213627</v>
      </c>
      <c r="R83" s="36">
        <f t="shared" si="89"/>
        <v>3.4754141490409531</v>
      </c>
      <c r="S83" s="34">
        <f t="shared" si="90"/>
        <v>1.5</v>
      </c>
      <c r="T83" s="34">
        <f t="shared" si="91"/>
        <v>0</v>
      </c>
      <c r="U83" s="34">
        <f t="shared" si="92"/>
        <v>1.7810675400627094</v>
      </c>
      <c r="V83" s="33">
        <f t="shared" si="93"/>
        <v>0.50088778981798798</v>
      </c>
      <c r="W83" s="12"/>
      <c r="X83" s="14">
        <f t="shared" si="94"/>
        <v>2.3525934039699656</v>
      </c>
      <c r="Y83" s="33">
        <f t="shared" si="95"/>
        <v>-0.70765336877514384</v>
      </c>
      <c r="Z83" s="12">
        <f t="shared" si="96"/>
        <v>0.50608962611497099</v>
      </c>
      <c r="AA83" s="42" t="s">
        <v>39</v>
      </c>
      <c r="AB83" s="42" t="s">
        <v>39</v>
      </c>
      <c r="AC83" s="12">
        <f t="shared" si="97"/>
        <v>0.78899924961982748</v>
      </c>
      <c r="AD83" s="12">
        <f t="shared" si="98"/>
        <v>0.80242952301281989</v>
      </c>
      <c r="AE83" s="12">
        <f t="shared" si="99"/>
        <v>0.29615391309139949</v>
      </c>
      <c r="AF83" s="12">
        <f t="shared" si="100"/>
        <v>2.224606608098521</v>
      </c>
      <c r="AG83" s="12">
        <f t="shared" si="101"/>
        <v>0.62083213239987289</v>
      </c>
      <c r="AH83" s="12">
        <f t="shared" si="102"/>
        <v>0.16816711721995459</v>
      </c>
      <c r="AI83" s="12">
        <f t="shared" si="103"/>
        <v>2.0564394908785664</v>
      </c>
      <c r="AJ83" s="12">
        <f t="shared" si="104"/>
        <v>0.47843201643921263</v>
      </c>
      <c r="AK83" s="9">
        <f t="shared" si="105"/>
        <v>4.2398564908215759</v>
      </c>
      <c r="AL83" s="9">
        <f t="shared" si="106"/>
        <v>3.4754898450577669</v>
      </c>
      <c r="AM83" s="12">
        <f t="shared" si="107"/>
        <v>1.5</v>
      </c>
      <c r="AN83" s="12">
        <f t="shared" si="108"/>
        <v>0</v>
      </c>
      <c r="AO83" s="12">
        <f t="shared" si="109"/>
        <v>1.7810689873079844</v>
      </c>
      <c r="AP83" s="33">
        <f t="shared" si="110"/>
        <v>0.50088014127700409</v>
      </c>
      <c r="AR83" s="37"/>
      <c r="AS83" s="37"/>
    </row>
    <row r="84" spans="1:45">
      <c r="A84" s="4"/>
      <c r="B84" s="7">
        <f t="shared" si="111"/>
        <v>81</v>
      </c>
      <c r="C84" s="34">
        <f t="shared" si="112"/>
        <v>2.3735256096646453</v>
      </c>
      <c r="D84" s="35">
        <f t="shared" si="75"/>
        <v>135.99299999999982</v>
      </c>
      <c r="E84" s="33">
        <f t="shared" si="76"/>
        <v>-0.71298483324417194</v>
      </c>
      <c r="F84" s="34">
        <f t="shared" si="77"/>
        <v>0.49855052659061755</v>
      </c>
      <c r="G84" s="36">
        <f t="shared" si="78"/>
        <v>-2.5161776653348511E-6</v>
      </c>
      <c r="H84" s="36">
        <f t="shared" si="79"/>
        <v>-3.598444005548096E-6</v>
      </c>
      <c r="I84" s="34">
        <f t="shared" si="80"/>
        <v>0.7680670439251478</v>
      </c>
      <c r="J84" s="34">
        <f t="shared" si="81"/>
        <v>0.7963615689807626</v>
      </c>
      <c r="K84" s="34">
        <f t="shared" si="82"/>
        <v>0.29202509526044906</v>
      </c>
      <c r="L84" s="34">
        <f t="shared" si="83"/>
        <v>2.2393490061378762</v>
      </c>
      <c r="M84" s="34">
        <f t="shared" si="84"/>
        <v>0.61021855219146781</v>
      </c>
      <c r="N84" s="34">
        <f t="shared" si="85"/>
        <v>0.15784849173367999</v>
      </c>
      <c r="O84" s="34">
        <f t="shared" si="86"/>
        <v>2.0815005144041967</v>
      </c>
      <c r="P84" s="34">
        <f t="shared" si="87"/>
        <v>0.4725264879134039</v>
      </c>
      <c r="Q84" s="36">
        <f t="shared" si="88"/>
        <v>4.4196793819600204</v>
      </c>
      <c r="R84" s="36">
        <f t="shared" si="89"/>
        <v>3.6454779964923563</v>
      </c>
      <c r="S84" s="34">
        <f t="shared" si="90"/>
        <v>1.5</v>
      </c>
      <c r="T84" s="34">
        <f t="shared" si="91"/>
        <v>0</v>
      </c>
      <c r="U84" s="34">
        <f t="shared" si="92"/>
        <v>1.7840598831004371</v>
      </c>
      <c r="V84" s="33">
        <f t="shared" si="93"/>
        <v>0.48484872695780257</v>
      </c>
      <c r="W84" s="12"/>
      <c r="X84" s="14">
        <f t="shared" si="94"/>
        <v>2.3735356096646454</v>
      </c>
      <c r="Y84" s="33">
        <f t="shared" si="95"/>
        <v>-0.71298734942183728</v>
      </c>
      <c r="Z84" s="12">
        <f t="shared" si="96"/>
        <v>0.498546928146612</v>
      </c>
      <c r="AA84" s="42" t="s">
        <v>39</v>
      </c>
      <c r="AB84" s="42" t="s">
        <v>39</v>
      </c>
      <c r="AC84" s="12">
        <f t="shared" si="97"/>
        <v>0.76805704392514773</v>
      </c>
      <c r="AD84" s="12">
        <f t="shared" si="98"/>
        <v>0.79635869006873572</v>
      </c>
      <c r="AE84" s="12">
        <f t="shared" si="99"/>
        <v>0.29202306975733028</v>
      </c>
      <c r="AF84" s="12">
        <f t="shared" si="100"/>
        <v>2.2393560786454834</v>
      </c>
      <c r="AG84" s="12">
        <f t="shared" si="101"/>
        <v>0.6102135051869797</v>
      </c>
      <c r="AH84" s="12">
        <f t="shared" si="102"/>
        <v>0.15784353873816803</v>
      </c>
      <c r="AI84" s="12">
        <f t="shared" si="103"/>
        <v>2.0815125399073149</v>
      </c>
      <c r="AJ84" s="12">
        <f t="shared" si="104"/>
        <v>0.47252363233052108</v>
      </c>
      <c r="AK84" s="9">
        <f t="shared" si="105"/>
        <v>4.4197711564124367</v>
      </c>
      <c r="AL84" s="9">
        <f t="shared" si="106"/>
        <v>3.6455651236503512</v>
      </c>
      <c r="AM84" s="12">
        <f t="shared" si="107"/>
        <v>1.5</v>
      </c>
      <c r="AN84" s="12">
        <f t="shared" si="108"/>
        <v>0</v>
      </c>
      <c r="AO84" s="12">
        <f t="shared" si="109"/>
        <v>1.7840612934660274</v>
      </c>
      <c r="AP84" s="33">
        <f t="shared" si="110"/>
        <v>0.48484105772111263</v>
      </c>
      <c r="AR84" s="38"/>
      <c r="AS84" s="38"/>
    </row>
    <row r="85" spans="1:45">
      <c r="A85" s="4"/>
      <c r="B85" s="7">
        <f t="shared" si="111"/>
        <v>82</v>
      </c>
      <c r="C85" s="34">
        <f t="shared" si="112"/>
        <v>2.3944678153593251</v>
      </c>
      <c r="D85" s="35">
        <f t="shared" si="75"/>
        <v>137.19289999999981</v>
      </c>
      <c r="E85" s="33">
        <f t="shared" si="76"/>
        <v>-0.7181888304433639</v>
      </c>
      <c r="F85" s="34">
        <f t="shared" si="77"/>
        <v>0.49102423955075158</v>
      </c>
      <c r="G85" s="36">
        <f t="shared" si="78"/>
        <v>-2.4534450300262023E-6</v>
      </c>
      <c r="H85" s="36">
        <f t="shared" si="79"/>
        <v>-3.5885117750655837E-6</v>
      </c>
      <c r="I85" s="34">
        <f t="shared" si="80"/>
        <v>0.74712483823046805</v>
      </c>
      <c r="J85" s="34">
        <f t="shared" si="81"/>
        <v>0.79037577266769288</v>
      </c>
      <c r="K85" s="34">
        <f t="shared" si="82"/>
        <v>0.28767160004763803</v>
      </c>
      <c r="L85" s="34">
        <f t="shared" si="83"/>
        <v>2.2542200476857523</v>
      </c>
      <c r="M85" s="34">
        <f t="shared" si="84"/>
        <v>0.59970100585640296</v>
      </c>
      <c r="N85" s="34">
        <f t="shared" si="85"/>
        <v>0.14742383237406509</v>
      </c>
      <c r="O85" s="34">
        <f t="shared" si="86"/>
        <v>2.1067962153116873</v>
      </c>
      <c r="P85" s="34">
        <f t="shared" si="87"/>
        <v>0.46647522980751011</v>
      </c>
      <c r="Q85" s="36">
        <f t="shared" si="88"/>
        <v>4.62611732682885</v>
      </c>
      <c r="R85" s="36">
        <f t="shared" si="89"/>
        <v>3.8422911236883937</v>
      </c>
      <c r="S85" s="34">
        <f t="shared" si="90"/>
        <v>1.5</v>
      </c>
      <c r="T85" s="34">
        <f t="shared" si="91"/>
        <v>0</v>
      </c>
      <c r="U85" s="34">
        <f t="shared" si="92"/>
        <v>1.7869744432662513</v>
      </c>
      <c r="V85" s="33">
        <f t="shared" si="93"/>
        <v>0.46876429880226422</v>
      </c>
      <c r="W85" s="12"/>
      <c r="X85" s="14">
        <f t="shared" si="94"/>
        <v>2.3944778153593251</v>
      </c>
      <c r="Y85" s="33">
        <f t="shared" si="95"/>
        <v>-0.71819128388839393</v>
      </c>
      <c r="Z85" s="12">
        <f t="shared" si="96"/>
        <v>0.49102065103897652</v>
      </c>
      <c r="AA85" s="42" t="s">
        <v>39</v>
      </c>
      <c r="AB85" s="42" t="s">
        <v>39</v>
      </c>
      <c r="AC85" s="12">
        <f t="shared" si="97"/>
        <v>0.74711483823046798</v>
      </c>
      <c r="AD85" s="12">
        <f t="shared" si="98"/>
        <v>0.79037293547514642</v>
      </c>
      <c r="AE85" s="12">
        <f t="shared" si="99"/>
        <v>0.28766946772848945</v>
      </c>
      <c r="AF85" s="12">
        <f t="shared" si="100"/>
        <v>2.2542271766095427</v>
      </c>
      <c r="AG85" s="12">
        <f t="shared" si="101"/>
        <v>0.59969600925176092</v>
      </c>
      <c r="AH85" s="12">
        <f t="shared" si="102"/>
        <v>0.14741882897870706</v>
      </c>
      <c r="AI85" s="12">
        <f t="shared" si="103"/>
        <v>2.1068083476308352</v>
      </c>
      <c r="AJ85" s="12">
        <f t="shared" si="104"/>
        <v>0.46647230656562644</v>
      </c>
      <c r="AK85" s="9">
        <f t="shared" si="105"/>
        <v>4.6262232511307291</v>
      </c>
      <c r="AL85" s="9">
        <f t="shared" si="106"/>
        <v>3.8423925037088456</v>
      </c>
      <c r="AM85" s="12">
        <f t="shared" si="107"/>
        <v>1.5</v>
      </c>
      <c r="AN85" s="12">
        <f t="shared" si="108"/>
        <v>0</v>
      </c>
      <c r="AO85" s="12">
        <f t="shared" si="109"/>
        <v>1.7869758162260585</v>
      </c>
      <c r="AP85" s="33">
        <f t="shared" si="110"/>
        <v>0.4687566069122846</v>
      </c>
      <c r="AR85" s="38"/>
    </row>
    <row r="86" spans="1:45">
      <c r="A86" s="4"/>
      <c r="B86" s="7">
        <f t="shared" si="111"/>
        <v>83</v>
      </c>
      <c r="C86" s="34">
        <f t="shared" si="112"/>
        <v>2.4154100210540048</v>
      </c>
      <c r="D86" s="35">
        <f t="shared" si="75"/>
        <v>138.3927999999998</v>
      </c>
      <c r="E86" s="33">
        <f t="shared" si="76"/>
        <v>-0.72326010824453313</v>
      </c>
      <c r="F86" s="34">
        <f t="shared" si="77"/>
        <v>0.48352333534391939</v>
      </c>
      <c r="G86" s="36">
        <f t="shared" si="78"/>
        <v>-2.3894251652833987E-6</v>
      </c>
      <c r="H86" s="36">
        <f t="shared" si="79"/>
        <v>-3.574150448770741E-6</v>
      </c>
      <c r="I86" s="34">
        <f t="shared" si="80"/>
        <v>0.7261826325357883</v>
      </c>
      <c r="J86" s="34">
        <f t="shared" si="81"/>
        <v>0.78447965487354498</v>
      </c>
      <c r="K86" s="34">
        <f t="shared" si="82"/>
        <v>0.28309355114593959</v>
      </c>
      <c r="L86" s="34">
        <f t="shared" si="83"/>
        <v>2.2692054531043029</v>
      </c>
      <c r="M86" s="34">
        <f t="shared" si="84"/>
        <v>0.58929364933955064</v>
      </c>
      <c r="N86" s="34">
        <f t="shared" si="85"/>
        <v>0.13688898319623766</v>
      </c>
      <c r="O86" s="34">
        <f t="shared" si="86"/>
        <v>2.1323164699080657</v>
      </c>
      <c r="P86" s="34">
        <f t="shared" si="87"/>
        <v>0.46028373552429125</v>
      </c>
      <c r="Q86" s="36">
        <f t="shared" si="88"/>
        <v>4.8659761093659126</v>
      </c>
      <c r="R86" s="36">
        <f t="shared" si="89"/>
        <v>4.0727418293136326</v>
      </c>
      <c r="S86" s="34">
        <f t="shared" si="90"/>
        <v>1.5</v>
      </c>
      <c r="T86" s="34">
        <f t="shared" si="91"/>
        <v>0</v>
      </c>
      <c r="U86" s="34">
        <f t="shared" si="92"/>
        <v>1.7898101062652061</v>
      </c>
      <c r="V86" s="33">
        <f t="shared" si="93"/>
        <v>0.45263025163911896</v>
      </c>
      <c r="W86" s="32"/>
      <c r="X86" s="14">
        <f t="shared" si="94"/>
        <v>2.4154200210540049</v>
      </c>
      <c r="Y86" s="33">
        <f t="shared" si="95"/>
        <v>-0.72326249766969841</v>
      </c>
      <c r="Z86" s="12">
        <f t="shared" si="96"/>
        <v>0.48351976119347062</v>
      </c>
      <c r="AA86" s="42" t="s">
        <v>39</v>
      </c>
      <c r="AB86" s="42" t="s">
        <v>39</v>
      </c>
      <c r="AC86" s="12">
        <f t="shared" si="97"/>
        <v>0.72617263253578823</v>
      </c>
      <c r="AD86" s="12">
        <f t="shared" si="98"/>
        <v>0.7844768616103428</v>
      </c>
      <c r="AE86" s="12">
        <f t="shared" si="99"/>
        <v>0.28309131121164666</v>
      </c>
      <c r="AF86" s="12">
        <f t="shared" si="100"/>
        <v>2.269212634752515</v>
      </c>
      <c r="AG86" s="12">
        <f t="shared" si="101"/>
        <v>0.58928870762563168</v>
      </c>
      <c r="AH86" s="12">
        <f t="shared" si="102"/>
        <v>0.13688392491015655</v>
      </c>
      <c r="AI86" s="12">
        <f t="shared" si="103"/>
        <v>2.1323287098423584</v>
      </c>
      <c r="AJ86" s="12">
        <f t="shared" si="104"/>
        <v>0.46028074606723224</v>
      </c>
      <c r="AK86" s="9">
        <f t="shared" si="105"/>
        <v>4.8661000025680643</v>
      </c>
      <c r="AL86" s="9">
        <f t="shared" si="106"/>
        <v>4.0728612821985726</v>
      </c>
      <c r="AM86" s="12">
        <f t="shared" si="107"/>
        <v>1.5</v>
      </c>
      <c r="AN86" s="12">
        <f t="shared" si="108"/>
        <v>0</v>
      </c>
      <c r="AO86" s="12">
        <f t="shared" si="109"/>
        <v>1.7898114412807284</v>
      </c>
      <c r="AP86" s="33">
        <f t="shared" si="110"/>
        <v>0.45262253498871563</v>
      </c>
      <c r="AR86" s="38"/>
    </row>
    <row r="87" spans="1:45">
      <c r="A87" s="4"/>
      <c r="B87" s="7">
        <f t="shared" si="111"/>
        <v>84</v>
      </c>
      <c r="C87" s="34">
        <f t="shared" si="112"/>
        <v>2.4363522267486846</v>
      </c>
      <c r="D87" s="35">
        <f>C87*180/PI()</f>
        <v>139.59269999999978</v>
      </c>
      <c r="E87" s="33">
        <f t="shared" si="76"/>
        <v>-0.728195946359669</v>
      </c>
      <c r="F87" s="34">
        <f t="shared" si="77"/>
        <v>0.47605741639569948</v>
      </c>
      <c r="G87" s="36">
        <f t="shared" si="78"/>
        <v>-2.3240937663260297E-6</v>
      </c>
      <c r="H87" s="36">
        <f t="shared" si="79"/>
        <v>-3.5550431982667163E-6</v>
      </c>
      <c r="I87" s="34">
        <f>PI()-C87</f>
        <v>0.70524042684110855</v>
      </c>
      <c r="J87" s="34">
        <f>SQRT(a^2+b^2-2*a*b*COS(I87))</f>
        <v>0.77867786759598767</v>
      </c>
      <c r="K87" s="34">
        <f>ACOS((a^2+J87^2-b^2)/(2*a*J87))</f>
        <v>0.27828940471651697</v>
      </c>
      <c r="L87" s="34">
        <f>ACOS((d^2+J87^2-cc^2)/(2*d*J87))</f>
        <v>2.2842969975998124</v>
      </c>
      <c r="M87" s="34">
        <f>PI()-K87-L87</f>
        <v>0.5790062512734635</v>
      </c>
      <c r="N87" s="34">
        <f>IF(ABS(PI()-M87-C87)&lt;0.0000000001,0.0000000001,PI()-M87-C87)</f>
        <v>0.12623417556764505</v>
      </c>
      <c r="O87" s="34">
        <f>ACOS((b^2+J87^2-a^2)/(2*b*J87))</f>
        <v>2.1580628220321678</v>
      </c>
      <c r="P87" s="34">
        <f>ACOS((cc^2+J87^2-d^2)/(2*cc*J87))</f>
        <v>0.45395536524690283</v>
      </c>
      <c r="Q87" s="36">
        <f>a*SIN(C87)/SIN(N87)</f>
        <v>5.148698353898423</v>
      </c>
      <c r="R87" s="36">
        <f>a*SIN(M87)/SIN(N87)</f>
        <v>4.3462746477153305</v>
      </c>
      <c r="S87" s="34">
        <f t="shared" si="90"/>
        <v>1.5</v>
      </c>
      <c r="T87" s="34">
        <f>ASIN(s/S87)</f>
        <v>0</v>
      </c>
      <c r="U87" s="34">
        <f t="shared" si="92"/>
        <v>1.7925657289816015</v>
      </c>
      <c r="V87" s="33">
        <f t="shared" si="93"/>
        <v>0.43644200356127461</v>
      </c>
      <c r="W87" s="31"/>
      <c r="X87" s="14">
        <f t="shared" si="94"/>
        <v>2.4363622267486846</v>
      </c>
      <c r="Y87" s="33">
        <f t="shared" si="95"/>
        <v>-0.72819827045343533</v>
      </c>
      <c r="Z87" s="12">
        <f t="shared" si="96"/>
        <v>0.47605386135250122</v>
      </c>
      <c r="AA87" s="42" t="s">
        <v>39</v>
      </c>
      <c r="AB87" s="42" t="s">
        <v>39</v>
      </c>
      <c r="AC87" s="12">
        <f t="shared" si="97"/>
        <v>0.70523042684110848</v>
      </c>
      <c r="AD87" s="12">
        <f t="shared" si="98"/>
        <v>0.77867512049459564</v>
      </c>
      <c r="AE87" s="12">
        <f t="shared" si="99"/>
        <v>0.27828705649367258</v>
      </c>
      <c r="AF87" s="12">
        <f t="shared" si="100"/>
        <v>2.2843042278019379</v>
      </c>
      <c r="AG87" s="12">
        <f t="shared" si="101"/>
        <v>0.57900136929418267</v>
      </c>
      <c r="AH87" s="12">
        <f t="shared" si="102"/>
        <v>0.12622905754692582</v>
      </c>
      <c r="AI87" s="12">
        <f t="shared" si="103"/>
        <v>2.1580751702550121</v>
      </c>
      <c r="AJ87" s="12">
        <f t="shared" si="104"/>
        <v>0.45395231134489</v>
      </c>
      <c r="AK87" s="9">
        <f t="shared" si="105"/>
        <v>5.148845516376114</v>
      </c>
      <c r="AL87" s="9">
        <f t="shared" si="106"/>
        <v>4.3464174747116493</v>
      </c>
      <c r="AM87" s="12">
        <f t="shared" si="107"/>
        <v>1.5</v>
      </c>
      <c r="AN87" s="12">
        <f t="shared" si="108"/>
        <v>0</v>
      </c>
      <c r="AO87" s="12">
        <f t="shared" si="109"/>
        <v>1.7925670254991504</v>
      </c>
      <c r="AP87" s="33">
        <f t="shared" si="110"/>
        <v>0.43643425987919282</v>
      </c>
      <c r="AQ87" s="38"/>
      <c r="AR87" s="38"/>
    </row>
    <row r="88" spans="1:45">
      <c r="A88" s="4"/>
      <c r="B88" s="7">
        <f t="shared" si="111"/>
        <v>85</v>
      </c>
      <c r="C88" s="34">
        <f t="shared" si="112"/>
        <v>2.4572944324433643</v>
      </c>
      <c r="D88" s="35">
        <f t="shared" si="75"/>
        <v>140.79259999999977</v>
      </c>
      <c r="E88" s="33">
        <f t="shared" si="76"/>
        <v>-0.73299356796456472</v>
      </c>
      <c r="F88" s="34">
        <f t="shared" si="77"/>
        <v>0.4686367776034841</v>
      </c>
      <c r="G88" s="36">
        <f t="shared" si="78"/>
        <v>-2.2574210032377806E-6</v>
      </c>
      <c r="H88" s="36">
        <f t="shared" si="79"/>
        <v>-3.5308450727633556E-6</v>
      </c>
      <c r="I88" s="34">
        <f t="shared" si="80"/>
        <v>0.6842982211464288</v>
      </c>
      <c r="J88" s="34">
        <f t="shared" si="81"/>
        <v>0.77297510767638</v>
      </c>
      <c r="K88" s="34">
        <f t="shared" si="82"/>
        <v>0.27325789158307612</v>
      </c>
      <c r="L88" s="34">
        <f t="shared" si="83"/>
        <v>2.2994854067758688</v>
      </c>
      <c r="M88" s="34">
        <f t="shared" si="84"/>
        <v>0.56884935523084845</v>
      </c>
      <c r="N88" s="34">
        <f t="shared" si="85"/>
        <v>0.11544886591558035</v>
      </c>
      <c r="O88" s="34">
        <f t="shared" si="86"/>
        <v>2.184036540860288</v>
      </c>
      <c r="P88" s="34">
        <f t="shared" si="87"/>
        <v>0.44749419411970259</v>
      </c>
      <c r="Q88" s="36">
        <f t="shared" si="88"/>
        <v>5.4875877986095185</v>
      </c>
      <c r="R88" s="36">
        <f t="shared" si="89"/>
        <v>4.6761950525226688</v>
      </c>
      <c r="S88" s="34">
        <f t="shared" si="90"/>
        <v>1.5</v>
      </c>
      <c r="T88" s="34">
        <f t="shared" si="91"/>
        <v>0</v>
      </c>
      <c r="U88" s="34">
        <f t="shared" si="92"/>
        <v>1.7952401332214947</v>
      </c>
      <c r="V88" s="33">
        <f t="shared" si="93"/>
        <v>0.42019461242960432</v>
      </c>
      <c r="W88" s="12"/>
      <c r="X88" s="14">
        <f t="shared" si="94"/>
        <v>2.4573044324433644</v>
      </c>
      <c r="Y88" s="33">
        <f t="shared" si="95"/>
        <v>-0.73299582538556796</v>
      </c>
      <c r="Z88" s="12">
        <f t="shared" si="96"/>
        <v>0.46863324675841134</v>
      </c>
      <c r="AA88" s="42" t="s">
        <v>39</v>
      </c>
      <c r="AB88" s="42" t="s">
        <v>39</v>
      </c>
      <c r="AC88" s="12">
        <f t="shared" si="97"/>
        <v>0.68428822114642873</v>
      </c>
      <c r="AD88" s="12">
        <f t="shared" si="98"/>
        <v>0.77297240898944231</v>
      </c>
      <c r="AE88" s="12">
        <f t="shared" si="99"/>
        <v>0.27325543453492496</v>
      </c>
      <c r="AF88" s="12">
        <f t="shared" si="100"/>
        <v>2.2994926808371416</v>
      </c>
      <c r="AG88" s="12">
        <f t="shared" si="101"/>
        <v>0.56884453821772629</v>
      </c>
      <c r="AH88" s="12">
        <f t="shared" si="102"/>
        <v>0.11544368292870244</v>
      </c>
      <c r="AI88" s="12">
        <f t="shared" si="103"/>
        <v>2.1840489979084388</v>
      </c>
      <c r="AJ88" s="12">
        <f t="shared" si="104"/>
        <v>0.44749107789972697</v>
      </c>
      <c r="AK88" s="9">
        <f t="shared" si="105"/>
        <v>5.4877658050990963</v>
      </c>
      <c r="AL88" s="9">
        <f t="shared" si="106"/>
        <v>4.6763688291510537</v>
      </c>
      <c r="AM88" s="12">
        <f t="shared" si="107"/>
        <v>1.5</v>
      </c>
      <c r="AN88" s="12">
        <f t="shared" si="108"/>
        <v>0</v>
      </c>
      <c r="AO88" s="12">
        <f t="shared" si="109"/>
        <v>1.7952413906689919</v>
      </c>
      <c r="AP88" s="33">
        <f t="shared" si="110"/>
        <v>0.42018683926441924</v>
      </c>
      <c r="AQ88" s="38"/>
      <c r="AR88" s="38"/>
    </row>
    <row r="89" spans="1:45">
      <c r="A89" s="4"/>
      <c r="B89" s="7">
        <f t="shared" si="111"/>
        <v>86</v>
      </c>
      <c r="C89" s="34">
        <f t="shared" si="112"/>
        <v>2.4782366381380441</v>
      </c>
      <c r="D89" s="35">
        <f t="shared" si="75"/>
        <v>141.99249999999975</v>
      </c>
      <c r="E89" s="33">
        <f t="shared" si="76"/>
        <v>-0.73765012721959211</v>
      </c>
      <c r="F89" s="34">
        <f t="shared" si="77"/>
        <v>0.4612724680846671</v>
      </c>
      <c r="G89" s="36">
        <f t="shared" si="78"/>
        <v>-2.1893706318998341E-6</v>
      </c>
      <c r="H89" s="36">
        <f t="shared" si="79"/>
        <v>-3.5011802406170744E-6</v>
      </c>
      <c r="I89" s="34">
        <f t="shared" si="80"/>
        <v>0.66335601545174905</v>
      </c>
      <c r="J89" s="34">
        <f t="shared" si="81"/>
        <v>0.76737611143969608</v>
      </c>
      <c r="K89" s="34">
        <f t="shared" si="82"/>
        <v>0.26799804043924991</v>
      </c>
      <c r="L89" s="34">
        <f t="shared" si="83"/>
        <v>2.3147602574594801</v>
      </c>
      <c r="M89" s="34">
        <f t="shared" si="84"/>
        <v>0.55883435569106332</v>
      </c>
      <c r="N89" s="34">
        <f t="shared" si="85"/>
        <v>0.10452165976068573</v>
      </c>
      <c r="O89" s="34">
        <f t="shared" si="86"/>
        <v>2.2102385976987939</v>
      </c>
      <c r="P89" s="34">
        <f t="shared" si="87"/>
        <v>0.44090507813337587</v>
      </c>
      <c r="Q89" s="36">
        <f t="shared" si="88"/>
        <v>5.9020037988827099</v>
      </c>
      <c r="R89" s="36">
        <f t="shared" si="89"/>
        <v>5.0818639428617596</v>
      </c>
      <c r="S89" s="34">
        <f t="shared" si="90"/>
        <v>1.5</v>
      </c>
      <c r="T89" s="34">
        <f t="shared" si="91"/>
        <v>0</v>
      </c>
      <c r="U89" s="34">
        <f t="shared" si="92"/>
        <v>1.7978320985117562</v>
      </c>
      <c r="V89" s="33">
        <f t="shared" si="93"/>
        <v>0.40388274061104679</v>
      </c>
      <c r="W89" s="12"/>
      <c r="X89" s="14">
        <f t="shared" si="94"/>
        <v>2.4782466381380441</v>
      </c>
      <c r="Y89" s="33">
        <f t="shared" si="95"/>
        <v>-0.73765231659022401</v>
      </c>
      <c r="Z89" s="12">
        <f t="shared" si="96"/>
        <v>0.46126896690442648</v>
      </c>
      <c r="AA89" s="42" t="s">
        <v>39</v>
      </c>
      <c r="AB89" s="42" t="s">
        <v>39</v>
      </c>
      <c r="AC89" s="12">
        <f t="shared" si="97"/>
        <v>0.66334601545174898</v>
      </c>
      <c r="AD89" s="12">
        <f t="shared" si="98"/>
        <v>0.76737346343733814</v>
      </c>
      <c r="AE89" s="12">
        <f t="shared" si="99"/>
        <v>0.26799547417689928</v>
      </c>
      <c r="AF89" s="12">
        <f t="shared" si="100"/>
        <v>2.3147675701116386</v>
      </c>
      <c r="AG89" s="12">
        <f t="shared" si="101"/>
        <v>0.55882960930125503</v>
      </c>
      <c r="AH89" s="12">
        <f t="shared" si="102"/>
        <v>0.10451640615049396</v>
      </c>
      <c r="AI89" s="12">
        <f t="shared" si="103"/>
        <v>2.2102511639611446</v>
      </c>
      <c r="AJ89" s="12">
        <f t="shared" si="104"/>
        <v>0.44090190211176239</v>
      </c>
      <c r="AK89" s="9">
        <f t="shared" si="105"/>
        <v>5.9022238613454601</v>
      </c>
      <c r="AL89" s="9">
        <f t="shared" si="106"/>
        <v>5.0820798817718558</v>
      </c>
      <c r="AM89" s="12">
        <f t="shared" si="107"/>
        <v>1.5</v>
      </c>
      <c r="AN89" s="12">
        <f t="shared" si="108"/>
        <v>0</v>
      </c>
      <c r="AO89" s="12">
        <f t="shared" si="109"/>
        <v>1.7978333162950477</v>
      </c>
      <c r="AP89" s="33">
        <f t="shared" si="110"/>
        <v>0.40387493531351648</v>
      </c>
      <c r="AQ89" s="38"/>
      <c r="AR89" s="38"/>
    </row>
    <row r="90" spans="1:45">
      <c r="A90" s="4"/>
      <c r="B90" s="7">
        <f t="shared" si="111"/>
        <v>87</v>
      </c>
      <c r="C90" s="34">
        <f t="shared" si="112"/>
        <v>2.4991788438327238</v>
      </c>
      <c r="D90" s="35">
        <f t="shared" si="75"/>
        <v>143.19239999999974</v>
      </c>
      <c r="E90" s="33">
        <f t="shared" si="76"/>
        <v>-0.74216269477438868</v>
      </c>
      <c r="F90" s="34">
        <f t="shared" si="77"/>
        <v>0.45397635894968891</v>
      </c>
      <c r="G90" s="36">
        <f t="shared" si="78"/>
        <v>-2.1198989557102976E-6</v>
      </c>
      <c r="H90" s="36">
        <f t="shared" si="79"/>
        <v>-3.4656389973353185E-6</v>
      </c>
      <c r="I90" s="34">
        <f t="shared" si="80"/>
        <v>0.6424138097570693</v>
      </c>
      <c r="J90" s="34">
        <f t="shared" si="81"/>
        <v>0.76188564875073839</v>
      </c>
      <c r="K90" s="34">
        <f t="shared" si="82"/>
        <v>0.26250920155242619</v>
      </c>
      <c r="L90" s="34">
        <f t="shared" si="83"/>
        <v>2.3301098705020049</v>
      </c>
      <c r="M90" s="34">
        <f t="shared" si="84"/>
        <v>0.54897358153536224</v>
      </c>
      <c r="N90" s="34">
        <f t="shared" ref="N90:N104" si="113">IF(ABS(PI()-M90-C90)&lt;0.0000000001,0.0000000001,PI()-M90-C90)</f>
        <v>9.3440228221707056E-2</v>
      </c>
      <c r="O90" s="34">
        <f t="shared" si="86"/>
        <v>2.2366696422802974</v>
      </c>
      <c r="P90" s="34">
        <f t="shared" si="87"/>
        <v>0.43419372468723871</v>
      </c>
      <c r="Q90" s="36">
        <f t="shared" si="88"/>
        <v>6.4212443390902809</v>
      </c>
      <c r="R90" s="36">
        <f t="shared" si="89"/>
        <v>5.5925806357072227</v>
      </c>
      <c r="S90" s="34">
        <f t="shared" si="90"/>
        <v>1.5</v>
      </c>
      <c r="T90" s="34">
        <f t="shared" si="91"/>
        <v>0</v>
      </c>
      <c r="U90" s="34">
        <f t="shared" si="92"/>
        <v>1.8003403538077951</v>
      </c>
      <c r="V90" s="33">
        <f t="shared" si="93"/>
        <v>0.38750061622388277</v>
      </c>
      <c r="W90" s="31"/>
      <c r="X90" s="14">
        <f t="shared" si="94"/>
        <v>2.4991888438327239</v>
      </c>
      <c r="Y90" s="33">
        <f t="shared" si="95"/>
        <v>-0.74216481467334439</v>
      </c>
      <c r="Z90" s="12">
        <f t="shared" si="96"/>
        <v>0.45397289331069157</v>
      </c>
      <c r="AA90" s="42" t="s">
        <v>39</v>
      </c>
      <c r="AB90" s="42" t="s">
        <v>39</v>
      </c>
      <c r="AC90" s="12">
        <f t="shared" si="97"/>
        <v>0.64240380975706923</v>
      </c>
      <c r="AD90" s="12">
        <f t="shared" si="98"/>
        <v>0.76188305371758569</v>
      </c>
      <c r="AE90" s="12">
        <f t="shared" si="99"/>
        <v>0.26250652584626044</v>
      </c>
      <c r="AF90" s="12">
        <f t="shared" si="100"/>
        <v>2.3301172158501151</v>
      </c>
      <c r="AG90" s="12">
        <f t="shared" si="101"/>
        <v>0.54896891189341757</v>
      </c>
      <c r="AH90" s="12">
        <f t="shared" si="102"/>
        <v>9.3434897863651667E-2</v>
      </c>
      <c r="AI90" s="12">
        <f t="shared" si="103"/>
        <v>2.236682317986463</v>
      </c>
      <c r="AJ90" s="12">
        <f t="shared" si="104"/>
        <v>0.43419049180448477</v>
      </c>
      <c r="AK90" s="9">
        <f t="shared" si="105"/>
        <v>6.421523781268534</v>
      </c>
      <c r="AL90" s="9">
        <f t="shared" si="106"/>
        <v>5.5928560612238432</v>
      </c>
      <c r="AM90" s="12">
        <f t="shared" si="107"/>
        <v>1.5</v>
      </c>
      <c r="AN90" s="12">
        <f t="shared" si="108"/>
        <v>0</v>
      </c>
      <c r="AO90" s="12">
        <f t="shared" si="109"/>
        <v>1.8003415313064044</v>
      </c>
      <c r="AP90" s="33">
        <f t="shared" si="110"/>
        <v>0.3874927759275637</v>
      </c>
      <c r="AQ90" s="38"/>
      <c r="AR90" s="38"/>
    </row>
    <row r="91" spans="1:45">
      <c r="A91" s="4"/>
      <c r="B91" s="7">
        <f t="shared" si="111"/>
        <v>88</v>
      </c>
      <c r="C91" s="34">
        <f t="shared" si="112"/>
        <v>2.5201210495274036</v>
      </c>
      <c r="D91" s="35">
        <f t="shared" si="75"/>
        <v>144.39229999999975</v>
      </c>
      <c r="E91" s="33">
        <f t="shared" si="76"/>
        <v>-0.74652824094418513</v>
      </c>
      <c r="F91" s="34">
        <f t="shared" si="77"/>
        <v>0.44676121751197545</v>
      </c>
      <c r="G91" s="36">
        <f t="shared" si="78"/>
        <v>-2.04895363342672E-6</v>
      </c>
      <c r="H91" s="36">
        <f t="shared" si="79"/>
        <v>-3.4237746084353482E-6</v>
      </c>
      <c r="I91" s="34">
        <f t="shared" si="80"/>
        <v>0.62147160406238955</v>
      </c>
      <c r="J91" s="34">
        <f t="shared" si="81"/>
        <v>0.75650851646512141</v>
      </c>
      <c r="K91" s="34">
        <f t="shared" si="82"/>
        <v>0.2567910708255654</v>
      </c>
      <c r="L91" s="34">
        <f t="shared" si="83"/>
        <v>2.3455211951231196</v>
      </c>
      <c r="M91" s="34">
        <f t="shared" si="84"/>
        <v>0.53928038764110786</v>
      </c>
      <c r="N91" s="34">
        <f t="shared" si="113"/>
        <v>8.2191216421281688E-2</v>
      </c>
      <c r="O91" s="34">
        <f t="shared" si="86"/>
        <v>2.2633299787018379</v>
      </c>
      <c r="P91" s="34">
        <f t="shared" si="87"/>
        <v>0.42736676799368811</v>
      </c>
      <c r="Q91" s="36">
        <f t="shared" si="88"/>
        <v>7.0918562236491463</v>
      </c>
      <c r="R91" s="36">
        <f t="shared" si="89"/>
        <v>6.2548930348152529</v>
      </c>
      <c r="S91" s="34">
        <f t="shared" si="90"/>
        <v>1.5</v>
      </c>
      <c r="T91" s="34">
        <f t="shared" si="91"/>
        <v>0</v>
      </c>
      <c r="U91" s="34">
        <f t="shared" si="92"/>
        <v>1.8027635679390606</v>
      </c>
      <c r="V91" s="33">
        <f t="shared" si="93"/>
        <v>0.37104199062661025</v>
      </c>
      <c r="W91" s="31"/>
      <c r="X91" s="14">
        <f t="shared" si="94"/>
        <v>2.5201310495274036</v>
      </c>
      <c r="Y91" s="33">
        <f t="shared" si="95"/>
        <v>-0.74653028989781856</v>
      </c>
      <c r="Z91" s="12">
        <f t="shared" si="96"/>
        <v>0.44675779373736701</v>
      </c>
      <c r="AA91" s="42" t="s">
        <v>39</v>
      </c>
      <c r="AB91" s="42" t="s">
        <v>39</v>
      </c>
      <c r="AC91" s="12">
        <f t="shared" si="97"/>
        <v>0.62146160406238948</v>
      </c>
      <c r="AD91" s="12">
        <f t="shared" si="98"/>
        <v>0.75650597669702468</v>
      </c>
      <c r="AE91" s="12">
        <f t="shared" si="99"/>
        <v>0.25678828561679845</v>
      </c>
      <c r="AF91" s="12">
        <f t="shared" si="100"/>
        <v>2.3455285665882672</v>
      </c>
      <c r="AG91" s="12">
        <f t="shared" si="101"/>
        <v>0.53927580138472742</v>
      </c>
      <c r="AH91" s="12">
        <f t="shared" si="102"/>
        <v>8.2185802677662068E-2</v>
      </c>
      <c r="AI91" s="12">
        <f t="shared" si="103"/>
        <v>2.2633427639106047</v>
      </c>
      <c r="AJ91" s="12">
        <f t="shared" si="104"/>
        <v>0.4273634816516465</v>
      </c>
      <c r="AK91" s="9">
        <f t="shared" si="105"/>
        <v>7.0922232893185368</v>
      </c>
      <c r="AL91" s="9">
        <f t="shared" si="106"/>
        <v>6.2552561911793667</v>
      </c>
      <c r="AM91" s="12">
        <f t="shared" si="107"/>
        <v>1.5</v>
      </c>
      <c r="AN91" s="12">
        <f t="shared" si="108"/>
        <v>0</v>
      </c>
      <c r="AO91" s="12">
        <f t="shared" si="109"/>
        <v>1.802764704501294</v>
      </c>
      <c r="AP91" s="33">
        <f t="shared" si="110"/>
        <v>0.37103411222662452</v>
      </c>
      <c r="AQ91" s="38"/>
      <c r="AR91" s="38"/>
    </row>
    <row r="92" spans="1:45">
      <c r="A92" s="4"/>
      <c r="B92" s="7">
        <f t="shared" si="111"/>
        <v>89</v>
      </c>
      <c r="C92" s="34">
        <f t="shared" si="112"/>
        <v>2.5410632552220833</v>
      </c>
      <c r="D92" s="35">
        <f t="shared" si="75"/>
        <v>145.59219999999974</v>
      </c>
      <c r="E92" s="33">
        <f t="shared" si="76"/>
        <v>-0.75074361619864161</v>
      </c>
      <c r="F92" s="34">
        <f t="shared" si="77"/>
        <v>0.43964078829993419</v>
      </c>
      <c r="G92" s="36">
        <f t="shared" si="78"/>
        <v>-1.9764723011572727E-6</v>
      </c>
      <c r="H92" s="36">
        <f t="shared" si="79"/>
        <v>-3.3750999715587149E-6</v>
      </c>
      <c r="I92" s="34">
        <f t="shared" si="80"/>
        <v>0.6005293983677098</v>
      </c>
      <c r="J92" s="34">
        <f t="shared" si="81"/>
        <v>0.75124953125670213</v>
      </c>
      <c r="K92" s="34">
        <f t="shared" si="82"/>
        <v>0.25084371405712069</v>
      </c>
      <c r="L92" s="34">
        <f t="shared" si="83"/>
        <v>2.3609796844235058</v>
      </c>
      <c r="M92" s="34">
        <f t="shared" si="84"/>
        <v>0.52976925510916661</v>
      </c>
      <c r="N92" s="34">
        <f t="shared" si="113"/>
        <v>7.0760143258543184E-2</v>
      </c>
      <c r="O92" s="34">
        <f t="shared" si="86"/>
        <v>2.2902195411649631</v>
      </c>
      <c r="P92" s="34">
        <f t="shared" si="87"/>
        <v>0.4204318494431325</v>
      </c>
      <c r="Q92" s="36">
        <f t="shared" si="88"/>
        <v>7.9925101001381584</v>
      </c>
      <c r="R92" s="36">
        <f t="shared" si="89"/>
        <v>7.1474726285928707</v>
      </c>
      <c r="S92" s="34">
        <f t="shared" si="90"/>
        <v>1.5</v>
      </c>
      <c r="T92" s="34">
        <f t="shared" si="91"/>
        <v>0</v>
      </c>
      <c r="U92" s="34">
        <f t="shared" si="92"/>
        <v>1.8051003385954156</v>
      </c>
      <c r="V92" s="33">
        <f t="shared" si="93"/>
        <v>0.35450009190406395</v>
      </c>
      <c r="W92" s="31"/>
      <c r="X92" s="14">
        <f t="shared" si="94"/>
        <v>2.5410732552220834</v>
      </c>
      <c r="Y92" s="33">
        <f t="shared" si="95"/>
        <v>-0.75074559267094276</v>
      </c>
      <c r="Z92" s="12">
        <f t="shared" si="96"/>
        <v>0.43963741319996263</v>
      </c>
      <c r="AA92" s="42" t="s">
        <v>39</v>
      </c>
      <c r="AB92" s="42" t="s">
        <v>39</v>
      </c>
      <c r="AC92" s="12">
        <f t="shared" si="97"/>
        <v>0.60051939836770973</v>
      </c>
      <c r="AD92" s="12">
        <f t="shared" si="98"/>
        <v>0.75124704905716078</v>
      </c>
      <c r="AE92" s="12">
        <f t="shared" si="99"/>
        <v>0.25084081946939718</v>
      </c>
      <c r="AF92" s="12">
        <f t="shared" si="100"/>
        <v>2.3609870746811947</v>
      </c>
      <c r="AG92" s="12">
        <f t="shared" si="101"/>
        <v>0.52976475943920098</v>
      </c>
      <c r="AH92" s="12">
        <f t="shared" si="102"/>
        <v>7.0754638928508751E-2</v>
      </c>
      <c r="AI92" s="12">
        <f t="shared" si="103"/>
        <v>2.290232435752686</v>
      </c>
      <c r="AJ92" s="12">
        <f t="shared" si="104"/>
        <v>0.42042851354458288</v>
      </c>
      <c r="AK92" s="9">
        <f t="shared" si="105"/>
        <v>7.9930141333063087</v>
      </c>
      <c r="AL92" s="9">
        <f t="shared" si="106"/>
        <v>7.1479728601474051</v>
      </c>
      <c r="AM92" s="12">
        <f t="shared" si="107"/>
        <v>1.5</v>
      </c>
      <c r="AN92" s="12">
        <f t="shared" si="108"/>
        <v>0</v>
      </c>
      <c r="AO92" s="12">
        <f t="shared" si="109"/>
        <v>1.8051014335327213</v>
      </c>
      <c r="AP92" s="33">
        <f t="shared" si="110"/>
        <v>0.35449217203388761</v>
      </c>
      <c r="AQ92" s="38"/>
      <c r="AR92" s="38"/>
    </row>
    <row r="93" spans="1:45">
      <c r="A93" s="4"/>
      <c r="B93" s="7">
        <f t="shared" si="111"/>
        <v>90</v>
      </c>
      <c r="C93" s="34">
        <f t="shared" si="112"/>
        <v>2.5620054609167631</v>
      </c>
      <c r="D93" s="35">
        <f t="shared" si="75"/>
        <v>146.79209999999972</v>
      </c>
      <c r="E93" s="33">
        <f t="shared" si="76"/>
        <v>-0.75480552855182603</v>
      </c>
      <c r="F93" s="34">
        <f t="shared" si="77"/>
        <v>0.43262988115431905</v>
      </c>
      <c r="G93" s="36">
        <f t="shared" si="78"/>
        <v>-1.9023809876284048E-6</v>
      </c>
      <c r="H93" s="36">
        <f t="shared" si="79"/>
        <v>-3.3190842055885739E-6</v>
      </c>
      <c r="I93" s="34">
        <f t="shared" si="80"/>
        <v>0.57958719267303005</v>
      </c>
      <c r="J93" s="34">
        <f t="shared" si="81"/>
        <v>0.74611352180700274</v>
      </c>
      <c r="K93" s="34">
        <f t="shared" si="82"/>
        <v>0.24466759121714543</v>
      </c>
      <c r="L93" s="34">
        <f t="shared" si="83"/>
        <v>2.376469161787508</v>
      </c>
      <c r="M93" s="34">
        <f t="shared" si="84"/>
        <v>0.52045590058513991</v>
      </c>
      <c r="N93" s="34">
        <f t="shared" si="113"/>
        <v>5.9131292087890142E-2</v>
      </c>
      <c r="O93" s="34">
        <f t="shared" si="86"/>
        <v>2.3173378696996174</v>
      </c>
      <c r="P93" s="34">
        <f t="shared" si="87"/>
        <v>0.41339770297814105</v>
      </c>
      <c r="Q93" s="36">
        <f t="shared" si="88"/>
        <v>9.2674768920917661</v>
      </c>
      <c r="R93" s="36">
        <f t="shared" si="89"/>
        <v>8.4145908940098408</v>
      </c>
      <c r="S93" s="34">
        <f t="shared" si="90"/>
        <v>1.5</v>
      </c>
      <c r="T93" s="34">
        <f t="shared" si="91"/>
        <v>0</v>
      </c>
      <c r="U93" s="34">
        <f t="shared" si="92"/>
        <v>1.8073491796284562</v>
      </c>
      <c r="V93" s="33">
        <f t="shared" si="93"/>
        <v>0.33786757413884549</v>
      </c>
      <c r="W93" s="31"/>
      <c r="X93" s="14">
        <f t="shared" si="94"/>
        <v>2.5620154609167631</v>
      </c>
      <c r="Y93" s="33">
        <f t="shared" si="95"/>
        <v>-0.75480743093281366</v>
      </c>
      <c r="Z93" s="12">
        <f t="shared" si="96"/>
        <v>0.43262656207011346</v>
      </c>
      <c r="AA93" s="42" t="s">
        <v>39</v>
      </c>
      <c r="AB93" s="42" t="s">
        <v>39</v>
      </c>
      <c r="AC93" s="12">
        <f t="shared" si="97"/>
        <v>0.57957719267302998</v>
      </c>
      <c r="AD93" s="12">
        <f t="shared" si="98"/>
        <v>0.74611109948328136</v>
      </c>
      <c r="AE93" s="12">
        <f t="shared" si="99"/>
        <v>0.24466458756810816</v>
      </c>
      <c r="AF93" s="12">
        <f t="shared" si="100"/>
        <v>2.3764765627016611</v>
      </c>
      <c r="AG93" s="12">
        <f t="shared" si="101"/>
        <v>0.52045150332002388</v>
      </c>
      <c r="AH93" s="12">
        <f t="shared" si="102"/>
        <v>5.9125689353006106E-2</v>
      </c>
      <c r="AI93" s="12">
        <f t="shared" si="103"/>
        <v>2.3173508733486554</v>
      </c>
      <c r="AJ93" s="12">
        <f t="shared" si="104"/>
        <v>0.4133943219687497</v>
      </c>
      <c r="AK93" s="9">
        <f t="shared" si="105"/>
        <v>9.2682124589203223</v>
      </c>
      <c r="AL93" s="9">
        <f t="shared" si="106"/>
        <v>8.4153227671069732</v>
      </c>
      <c r="AM93" s="12">
        <f t="shared" si="107"/>
        <v>1.5</v>
      </c>
      <c r="AN93" s="12">
        <f t="shared" si="108"/>
        <v>0</v>
      </c>
      <c r="AO93" s="12">
        <f t="shared" si="109"/>
        <v>1.8073502322089172</v>
      </c>
      <c r="AP93" s="33">
        <f t="shared" si="110"/>
        <v>0.3378596091450603</v>
      </c>
      <c r="AQ93" s="38"/>
    </row>
    <row r="94" spans="1:45">
      <c r="A94" s="4"/>
      <c r="B94" s="7">
        <f t="shared" si="111"/>
        <v>91</v>
      </c>
      <c r="C94" s="34">
        <f t="shared" si="112"/>
        <v>2.5829476666114428</v>
      </c>
      <c r="D94" s="35">
        <f t="shared" si="75"/>
        <v>147.99199999999971</v>
      </c>
      <c r="E94" s="33">
        <f t="shared" si="76"/>
        <v>-0.75871051738486273</v>
      </c>
      <c r="F94" s="34">
        <f t="shared" si="77"/>
        <v>0.4257444665636827</v>
      </c>
      <c r="G94" s="36">
        <f t="shared" si="78"/>
        <v>-1.8265922852034322E-6</v>
      </c>
      <c r="H94" s="36">
        <f t="shared" si="79"/>
        <v>-3.2551491628840523E-6</v>
      </c>
      <c r="I94" s="34">
        <f t="shared" si="80"/>
        <v>0.5586449869783503</v>
      </c>
      <c r="J94" s="34">
        <f t="shared" si="81"/>
        <v>0.74110532034674403</v>
      </c>
      <c r="K94" s="34">
        <f t="shared" si="82"/>
        <v>0.23826358053544539</v>
      </c>
      <c r="L94" s="34">
        <f t="shared" si="83"/>
        <v>2.3919716780444356</v>
      </c>
      <c r="M94" s="34">
        <f t="shared" si="84"/>
        <v>0.51135739500991217</v>
      </c>
      <c r="N94" s="34">
        <f t="shared" si="113"/>
        <v>4.7287591968438125E-2</v>
      </c>
      <c r="O94" s="34">
        <f t="shared" si="86"/>
        <v>2.3446840860759961</v>
      </c>
      <c r="P94" s="34">
        <f t="shared" si="87"/>
        <v>0.40627424542507673</v>
      </c>
      <c r="Q94" s="36">
        <f t="shared" si="88"/>
        <v>11.212989201669194</v>
      </c>
      <c r="R94" s="36">
        <f t="shared" si="89"/>
        <v>10.352480666166404</v>
      </c>
      <c r="S94" s="34">
        <f t="shared" si="90"/>
        <v>1.5</v>
      </c>
      <c r="T94" s="34">
        <f t="shared" si="91"/>
        <v>0</v>
      </c>
      <c r="U94" s="34">
        <f t="shared" si="92"/>
        <v>1.8095085064098833</v>
      </c>
      <c r="V94" s="33">
        <f t="shared" si="93"/>
        <v>0.32113646231501303</v>
      </c>
      <c r="W94" s="30"/>
      <c r="X94" s="14">
        <f t="shared" si="94"/>
        <v>2.5829576666114429</v>
      </c>
      <c r="Y94" s="33">
        <f t="shared" si="95"/>
        <v>-0.75871234397714793</v>
      </c>
      <c r="Z94" s="12">
        <f t="shared" si="96"/>
        <v>0.42574121141451982</v>
      </c>
      <c r="AA94" s="42" t="s">
        <v>39</v>
      </c>
      <c r="AB94" s="42" t="s">
        <v>39</v>
      </c>
      <c r="AC94" s="12">
        <f t="shared" si="97"/>
        <v>0.55863498697835023</v>
      </c>
      <c r="AD94" s="12">
        <f t="shared" si="98"/>
        <v>0.74110296020567767</v>
      </c>
      <c r="AE94" s="12">
        <f t="shared" si="99"/>
        <v>0.23826046834815373</v>
      </c>
      <c r="AF94" s="12">
        <f t="shared" si="100"/>
        <v>2.3919790805969852</v>
      </c>
      <c r="AG94" s="12">
        <f t="shared" si="101"/>
        <v>0.51135310464465444</v>
      </c>
      <c r="AH94" s="12">
        <f t="shared" si="102"/>
        <v>4.7281882333695791E-2</v>
      </c>
      <c r="AI94" s="12">
        <f t="shared" si="103"/>
        <v>2.3446971982632889</v>
      </c>
      <c r="AJ94" s="12">
        <f t="shared" si="104"/>
        <v>0.40627082433768891</v>
      </c>
      <c r="AK94" s="9">
        <f t="shared" si="105"/>
        <v>11.214162831348201</v>
      </c>
      <c r="AL94" s="9">
        <f t="shared" si="106"/>
        <v>10.35365071002502</v>
      </c>
      <c r="AM94" s="12">
        <f t="shared" si="107"/>
        <v>1.5</v>
      </c>
      <c r="AN94" s="12">
        <f t="shared" si="108"/>
        <v>0</v>
      </c>
      <c r="AO94" s="12">
        <f t="shared" si="109"/>
        <v>1.8095095158507171</v>
      </c>
      <c r="AP94" s="33">
        <f t="shared" si="110"/>
        <v>0.32112844822993392</v>
      </c>
      <c r="AQ94" s="38"/>
    </row>
    <row r="95" spans="1:45">
      <c r="A95" s="4"/>
      <c r="B95" s="7">
        <f t="shared" si="111"/>
        <v>92</v>
      </c>
      <c r="C95" s="34">
        <f t="shared" si="112"/>
        <v>2.6038898723061226</v>
      </c>
      <c r="D95" s="35">
        <f t="shared" si="75"/>
        <v>149.19189999999969</v>
      </c>
      <c r="E95" s="33">
        <f t="shared" si="76"/>
        <v>-0.76245492317154584</v>
      </c>
      <c r="F95" s="34">
        <f t="shared" si="77"/>
        <v>0.41900177819607437</v>
      </c>
      <c r="G95" s="36">
        <f t="shared" si="78"/>
        <v>-1.7490032631073404E-6</v>
      </c>
      <c r="H95" s="36">
        <f t="shared" si="79"/>
        <v>-3.1826660698563991E-6</v>
      </c>
      <c r="I95" s="34">
        <f t="shared" si="80"/>
        <v>0.53770278128367055</v>
      </c>
      <c r="J95" s="34">
        <f t="shared" si="81"/>
        <v>0.73622975354491338</v>
      </c>
      <c r="K95" s="34">
        <f t="shared" si="82"/>
        <v>0.23163300217557325</v>
      </c>
      <c r="L95" s="34">
        <f t="shared" si="83"/>
        <v>2.4074673594743121</v>
      </c>
      <c r="M95" s="34">
        <f t="shared" si="84"/>
        <v>0.50249229193990796</v>
      </c>
      <c r="N95" s="34">
        <f t="shared" si="113"/>
        <v>3.5210489343762585E-2</v>
      </c>
      <c r="O95" s="34">
        <f t="shared" si="86"/>
        <v>2.3722568701305495</v>
      </c>
      <c r="P95" s="34">
        <f t="shared" si="87"/>
        <v>0.39907267158987914</v>
      </c>
      <c r="Q95" s="36">
        <f t="shared" si="88"/>
        <v>14.548793430289962</v>
      </c>
      <c r="R95" s="36">
        <f t="shared" si="89"/>
        <v>13.680888220935438</v>
      </c>
      <c r="S95" s="34">
        <f t="shared" si="90"/>
        <v>1.5</v>
      </c>
      <c r="T95" s="34">
        <f t="shared" si="91"/>
        <v>0</v>
      </c>
      <c r="U95" s="34">
        <f t="shared" si="92"/>
        <v>1.811576618954631</v>
      </c>
      <c r="V95" s="33">
        <f t="shared" si="93"/>
        <v>0.30429809279210107</v>
      </c>
      <c r="W95" s="31"/>
      <c r="X95" s="14">
        <f t="shared" si="94"/>
        <v>2.6038998723061226</v>
      </c>
      <c r="Y95" s="33">
        <f t="shared" si="95"/>
        <v>-0.76245667217480895</v>
      </c>
      <c r="Z95" s="12">
        <f t="shared" si="96"/>
        <v>0.41899859553000451</v>
      </c>
      <c r="AA95" s="42" t="s">
        <v>39</v>
      </c>
      <c r="AB95" s="42" t="s">
        <v>39</v>
      </c>
      <c r="AC95" s="12">
        <f t="shared" si="97"/>
        <v>0.53769278128367048</v>
      </c>
      <c r="AD95" s="12">
        <f t="shared" si="98"/>
        <v>0.73622745788840127</v>
      </c>
      <c r="AE95" s="12">
        <f t="shared" si="99"/>
        <v>0.23162978218967201</v>
      </c>
      <c r="AF95" s="12">
        <f t="shared" si="100"/>
        <v>2.407474753690483</v>
      </c>
      <c r="AG95" s="12">
        <f t="shared" si="101"/>
        <v>0.50248811770963808</v>
      </c>
      <c r="AH95" s="12">
        <f t="shared" si="102"/>
        <v>3.5204663574032402E-2</v>
      </c>
      <c r="AI95" s="12">
        <f t="shared" si="103"/>
        <v>2.3722700901164506</v>
      </c>
      <c r="AJ95" s="12">
        <f t="shared" si="104"/>
        <v>0.39906921609101698</v>
      </c>
      <c r="AK95" s="9">
        <f t="shared" si="105"/>
        <v>14.550955990889459</v>
      </c>
      <c r="AL95" s="9">
        <f t="shared" si="106"/>
        <v>13.683047303473288</v>
      </c>
      <c r="AM95" s="12">
        <f t="shared" si="107"/>
        <v>1.5</v>
      </c>
      <c r="AN95" s="12">
        <f t="shared" si="108"/>
        <v>0</v>
      </c>
      <c r="AO95" s="12">
        <f t="shared" si="109"/>
        <v>1.811577584413546</v>
      </c>
      <c r="AP95" s="33">
        <f t="shared" si="110"/>
        <v>0.30429002530430527</v>
      </c>
      <c r="AQ95" s="38"/>
    </row>
    <row r="96" spans="1:45">
      <c r="A96" s="4"/>
      <c r="B96" s="7">
        <f t="shared" si="111"/>
        <v>93</v>
      </c>
      <c r="C96" s="34">
        <f t="shared" si="112"/>
        <v>2.6248320780008023</v>
      </c>
      <c r="D96" s="35">
        <f t="shared" si="75"/>
        <v>150.39179999999968</v>
      </c>
      <c r="E96" s="33">
        <f t="shared" si="76"/>
        <v>-0.76603485251378789</v>
      </c>
      <c r="F96" s="34">
        <f t="shared" si="77"/>
        <v>0.41242042230493575</v>
      </c>
      <c r="G96" s="36">
        <f t="shared" si="78"/>
        <v>-1.6694930704552746E-6</v>
      </c>
      <c r="H96" s="36">
        <f t="shared" si="79"/>
        <v>-3.1009523561720265E-6</v>
      </c>
      <c r="I96" s="34">
        <f t="shared" si="80"/>
        <v>0.5167605755889908</v>
      </c>
      <c r="J96" s="34">
        <f t="shared" si="81"/>
        <v>0.73149163274683204</v>
      </c>
      <c r="K96" s="34">
        <f t="shared" si="82"/>
        <v>0.22477764124711652</v>
      </c>
      <c r="L96" s="34">
        <f t="shared" si="83"/>
        <v>2.4229342470533077</v>
      </c>
      <c r="M96" s="34">
        <f t="shared" si="84"/>
        <v>0.49388076528936908</v>
      </c>
      <c r="N96" s="34">
        <f t="shared" si="113"/>
        <v>2.2879810299621717E-2</v>
      </c>
      <c r="O96" s="34">
        <f t="shared" si="86"/>
        <v>2.4000544367536869</v>
      </c>
      <c r="P96" s="34">
        <f t="shared" si="87"/>
        <v>0.39180555372903791</v>
      </c>
      <c r="Q96" s="36">
        <f t="shared" si="88"/>
        <v>21.595870040044908</v>
      </c>
      <c r="R96" s="36">
        <f t="shared" si="89"/>
        <v>20.720793492722301</v>
      </c>
      <c r="S96" s="34">
        <f t="shared" si="90"/>
        <v>1.5</v>
      </c>
      <c r="T96" s="34">
        <f t="shared" si="91"/>
        <v>0</v>
      </c>
      <c r="U96" s="34">
        <f t="shared" si="92"/>
        <v>1.8135516824804243</v>
      </c>
      <c r="V96" s="33">
        <f t="shared" si="93"/>
        <v>0.2873430494223097</v>
      </c>
      <c r="W96" s="30"/>
      <c r="X96" s="14">
        <f t="shared" si="94"/>
        <v>2.6248420780008024</v>
      </c>
      <c r="Y96" s="33">
        <f t="shared" si="95"/>
        <v>-0.76603652200685834</v>
      </c>
      <c r="Z96" s="12">
        <f t="shared" si="96"/>
        <v>0.41241732135257958</v>
      </c>
      <c r="AA96" s="42" t="s">
        <v>39</v>
      </c>
      <c r="AB96" s="42" t="s">
        <v>39</v>
      </c>
      <c r="AC96" s="12">
        <f t="shared" si="97"/>
        <v>0.51675057558899073</v>
      </c>
      <c r="AD96" s="12">
        <f t="shared" si="98"/>
        <v>0.73148940386702155</v>
      </c>
      <c r="AE96" s="12">
        <f t="shared" si="99"/>
        <v>0.22477431442962459</v>
      </c>
      <c r="AF96" s="12">
        <f t="shared" si="100"/>
        <v>2.4229416219228734</v>
      </c>
      <c r="AG96" s="12">
        <f t="shared" si="101"/>
        <v>0.49387671723729509</v>
      </c>
      <c r="AH96" s="12">
        <f t="shared" si="102"/>
        <v>2.2873858351695642E-2</v>
      </c>
      <c r="AI96" s="12">
        <f t="shared" si="103"/>
        <v>2.4000677635711769</v>
      </c>
      <c r="AJ96" s="12">
        <f t="shared" si="104"/>
        <v>0.39180207016734703</v>
      </c>
      <c r="AK96" s="9">
        <f t="shared" si="105"/>
        <v>21.601108336086121</v>
      </c>
      <c r="AL96" s="9">
        <f t="shared" si="106"/>
        <v>20.726028418104868</v>
      </c>
      <c r="AM96" s="12">
        <f t="shared" si="107"/>
        <v>1.5</v>
      </c>
      <c r="AN96" s="12">
        <f t="shared" si="108"/>
        <v>0</v>
      </c>
      <c r="AO96" s="12">
        <f t="shared" si="109"/>
        <v>1.8135526030456677</v>
      </c>
      <c r="AP96" s="33">
        <f t="shared" si="110"/>
        <v>0.28733492384512216</v>
      </c>
      <c r="AQ96" s="38"/>
    </row>
    <row r="97" spans="1:43">
      <c r="A97" s="4"/>
      <c r="B97" s="7">
        <f t="shared" si="111"/>
        <v>94</v>
      </c>
      <c r="C97" s="34">
        <f t="shared" si="112"/>
        <v>2.6457742836954821</v>
      </c>
      <c r="D97" s="35">
        <f t="shared" si="75"/>
        <v>151.59169999999966</v>
      </c>
      <c r="E97" s="33">
        <f t="shared" si="76"/>
        <v>-0.76944613783107663</v>
      </c>
      <c r="F97" s="34">
        <f t="shared" si="77"/>
        <v>0.40602049329663464</v>
      </c>
      <c r="G97" s="36">
        <f t="shared" si="78"/>
        <v>-1.5879202179824858E-6</v>
      </c>
      <c r="H97" s="36">
        <f t="shared" si="79"/>
        <v>-3.0092689596306066E-6</v>
      </c>
      <c r="I97" s="34">
        <f t="shared" si="80"/>
        <v>0.49581836989431105</v>
      </c>
      <c r="J97" s="34">
        <f t="shared" si="81"/>
        <v>0.72689574356946485</v>
      </c>
      <c r="K97" s="34">
        <f t="shared" si="82"/>
        <v>0.21769976988864448</v>
      </c>
      <c r="L97" s="34">
        <f t="shared" si="83"/>
        <v>2.4383481277640087</v>
      </c>
      <c r="M97" s="34">
        <f t="shared" si="84"/>
        <v>0.48554475593713997</v>
      </c>
      <c r="N97" s="34">
        <f t="shared" si="113"/>
        <v>1.0273613957171079E-2</v>
      </c>
      <c r="O97" s="34">
        <f t="shared" si="86"/>
        <v>2.4280745138068385</v>
      </c>
      <c r="P97" s="34">
        <f t="shared" si="87"/>
        <v>0.38448694474096201</v>
      </c>
      <c r="Q97" s="36">
        <f t="shared" si="88"/>
        <v>46.308923339284902</v>
      </c>
      <c r="R97" s="36">
        <f t="shared" si="89"/>
        <v>45.42689980987921</v>
      </c>
      <c r="S97" s="34">
        <f t="shared" si="90"/>
        <v>1.5</v>
      </c>
      <c r="T97" s="34">
        <f t="shared" si="91"/>
        <v>0</v>
      </c>
      <c r="U97" s="34">
        <f t="shared" si="92"/>
        <v>1.8154317050393705</v>
      </c>
      <c r="V97" s="33">
        <f t="shared" si="93"/>
        <v>0.2702610955750504</v>
      </c>
      <c r="W97" s="12"/>
      <c r="X97" s="14">
        <f t="shared" si="94"/>
        <v>2.6457842836954821</v>
      </c>
      <c r="Y97" s="33">
        <f t="shared" si="95"/>
        <v>-0.76944772575129461</v>
      </c>
      <c r="Z97" s="12">
        <f t="shared" si="96"/>
        <v>0.40601748402767501</v>
      </c>
      <c r="AA97" s="42" t="s">
        <v>39</v>
      </c>
      <c r="AB97" s="42" t="s">
        <v>39</v>
      </c>
      <c r="AC97" s="12">
        <f t="shared" si="97"/>
        <v>0.49580836989431099</v>
      </c>
      <c r="AD97" s="12">
        <f t="shared" si="98"/>
        <v>0.72689358374363167</v>
      </c>
      <c r="AE97" s="12">
        <f t="shared" si="99"/>
        <v>0.21769633744423422</v>
      </c>
      <c r="AF97" s="12">
        <f t="shared" si="100"/>
        <v>2.4383554711590447</v>
      </c>
      <c r="AG97" s="12">
        <f t="shared" si="101"/>
        <v>0.48554084498651395</v>
      </c>
      <c r="AH97" s="12">
        <f t="shared" si="102"/>
        <v>1.0267524907797032E-2</v>
      </c>
      <c r="AI97" s="12">
        <f t="shared" si="103"/>
        <v>2.4280879462512486</v>
      </c>
      <c r="AJ97" s="12">
        <f t="shared" si="104"/>
        <v>0.38448344019723324</v>
      </c>
      <c r="AK97" s="9">
        <f t="shared" si="105"/>
        <v>46.335528721827487</v>
      </c>
      <c r="AL97" s="9">
        <f t="shared" si="106"/>
        <v>45.453501928581289</v>
      </c>
      <c r="AM97" s="12">
        <f t="shared" si="107"/>
        <v>1.5</v>
      </c>
      <c r="AN97" s="12">
        <f t="shared" si="108"/>
        <v>0</v>
      </c>
      <c r="AO97" s="12">
        <f t="shared" si="109"/>
        <v>1.8154325797182862</v>
      </c>
      <c r="AP97" s="33">
        <f t="shared" si="110"/>
        <v>0.27025290681317227</v>
      </c>
      <c r="AQ97" s="38"/>
    </row>
    <row r="98" spans="1:43">
      <c r="A98" s="4"/>
      <c r="B98" s="7">
        <f t="shared" si="111"/>
        <v>95</v>
      </c>
      <c r="C98" s="34">
        <f t="shared" si="112"/>
        <v>2.6667164893901618</v>
      </c>
      <c r="D98" s="35">
        <f t="shared" si="75"/>
        <v>152.79159999999965</v>
      </c>
      <c r="E98" s="33">
        <f t="shared" si="76"/>
        <v>-0.77268429099103897</v>
      </c>
      <c r="F98" s="34">
        <f t="shared" si="77"/>
        <v>0.39982369421493263</v>
      </c>
      <c r="G98" s="36">
        <f t="shared" si="78"/>
        <v>-1.5041195113862926E-6</v>
      </c>
      <c r="H98" s="36">
        <f t="shared" si="79"/>
        <v>-2.9068184074221293E-6</v>
      </c>
      <c r="I98" s="34">
        <f t="shared" si="80"/>
        <v>0.4748761641996313</v>
      </c>
      <c r="J98" s="34">
        <f t="shared" si="81"/>
        <v>0.72244683486970729</v>
      </c>
      <c r="K98" s="34">
        <f t="shared" si="82"/>
        <v>0.21040216813542267</v>
      </c>
      <c r="L98" s="34">
        <f t="shared" si="83"/>
        <v>2.4536823593805765</v>
      </c>
      <c r="M98" s="34">
        <f t="shared" si="84"/>
        <v>0.47750812607379389</v>
      </c>
      <c r="N98" s="34">
        <f t="shared" si="113"/>
        <v>-2.6319618741625916E-3</v>
      </c>
      <c r="O98" s="34">
        <f t="shared" si="86"/>
        <v>2.4563143212547396</v>
      </c>
      <c r="P98" s="34">
        <f t="shared" si="87"/>
        <v>0.3771324840672603</v>
      </c>
      <c r="Q98" s="36">
        <f t="shared" si="88"/>
        <v>-173.72168258690772</v>
      </c>
      <c r="R98" s="36">
        <f t="shared" si="89"/>
        <v>-174.61043023248763</v>
      </c>
      <c r="S98" s="34">
        <f t="shared" si="90"/>
        <v>1.5</v>
      </c>
      <c r="T98" s="34">
        <f t="shared" si="91"/>
        <v>0</v>
      </c>
      <c r="U98" s="34">
        <f t="shared" si="92"/>
        <v>1.8172145118235432</v>
      </c>
      <c r="V98" s="33">
        <f t="shared" si="93"/>
        <v>0.25304110259748347</v>
      </c>
      <c r="W98" s="30"/>
      <c r="X98" s="14">
        <f t="shared" si="94"/>
        <v>2.6667264893901619</v>
      </c>
      <c r="Y98" s="33">
        <f t="shared" si="95"/>
        <v>-0.77268579511055036</v>
      </c>
      <c r="Z98" s="12">
        <f t="shared" si="96"/>
        <v>0.39982078739652521</v>
      </c>
      <c r="AA98" s="42" t="s">
        <v>39</v>
      </c>
      <c r="AB98" s="42" t="s">
        <v>39</v>
      </c>
      <c r="AC98" s="12">
        <f t="shared" si="97"/>
        <v>0.47486616419963124</v>
      </c>
      <c r="AD98" s="12">
        <f t="shared" si="98"/>
        <v>0.72244474635484202</v>
      </c>
      <c r="AE98" s="12">
        <f t="shared" si="99"/>
        <v>0.21039863151604266</v>
      </c>
      <c r="AF98" s="12">
        <f t="shared" si="100"/>
        <v>2.4536896579705472</v>
      </c>
      <c r="AG98" s="12">
        <f t="shared" si="101"/>
        <v>0.47750436410320329</v>
      </c>
      <c r="AH98" s="12">
        <f t="shared" si="102"/>
        <v>-2.6381999035720582E-3</v>
      </c>
      <c r="AI98" s="12">
        <f t="shared" si="103"/>
        <v>2.4563278578741188</v>
      </c>
      <c r="AJ98" s="12">
        <f t="shared" si="104"/>
        <v>0.37712896640543092</v>
      </c>
      <c r="AK98" s="9">
        <f t="shared" si="105"/>
        <v>-173.30754718156257</v>
      </c>
      <c r="AL98" s="9">
        <f t="shared" si="106"/>
        <v>-174.1962979850083</v>
      </c>
      <c r="AM98" s="12">
        <f t="shared" si="107"/>
        <v>1.5</v>
      </c>
      <c r="AN98" s="12">
        <f t="shared" si="108"/>
        <v>0</v>
      </c>
      <c r="AO98" s="12">
        <f t="shared" si="109"/>
        <v>1.817215339529441</v>
      </c>
      <c r="AP98" s="33">
        <f t="shared" si="110"/>
        <v>0.25303284511211666</v>
      </c>
      <c r="AQ98" s="38"/>
    </row>
    <row r="99" spans="1:43">
      <c r="A99" s="4"/>
      <c r="B99" s="7">
        <f t="shared" si="111"/>
        <v>96</v>
      </c>
      <c r="C99" s="34">
        <f t="shared" si="112"/>
        <v>2.6876586950848416</v>
      </c>
      <c r="D99" s="35">
        <f t="shared" si="75"/>
        <v>153.99149999999963</v>
      </c>
      <c r="E99" s="33">
        <f t="shared" si="76"/>
        <v>-0.77574445012406623</v>
      </c>
      <c r="F99" s="34">
        <f t="shared" si="77"/>
        <v>0.39385346018755568</v>
      </c>
      <c r="G99" s="36">
        <f t="shared" si="78"/>
        <v>-1.4178986063040355E-6</v>
      </c>
      <c r="H99" s="36">
        <f t="shared" si="79"/>
        <v>-2.7927439782970964E-6</v>
      </c>
      <c r="I99" s="34">
        <f t="shared" si="80"/>
        <v>0.45393395850495155</v>
      </c>
      <c r="J99" s="34">
        <f t="shared" si="81"/>
        <v>0.71814960710954312</v>
      </c>
      <c r="K99" s="34">
        <f t="shared" si="82"/>
        <v>0.20288814327034066</v>
      </c>
      <c r="L99" s="34">
        <f t="shared" si="83"/>
        <v>2.468907690919576</v>
      </c>
      <c r="M99" s="34">
        <f t="shared" si="84"/>
        <v>0.4697968193998765</v>
      </c>
      <c r="N99" s="34">
        <f t="shared" si="113"/>
        <v>-1.5862860894924946E-2</v>
      </c>
      <c r="O99" s="34">
        <f t="shared" si="86"/>
        <v>2.4847705518145009</v>
      </c>
      <c r="P99" s="34">
        <f t="shared" si="87"/>
        <v>0.36975950482452657</v>
      </c>
      <c r="Q99" s="36">
        <f t="shared" si="88"/>
        <v>-27.644626928478107</v>
      </c>
      <c r="R99" s="36">
        <f t="shared" si="89"/>
        <v>-28.539877890496157</v>
      </c>
      <c r="S99" s="34">
        <f t="shared" si="90"/>
        <v>1.5</v>
      </c>
      <c r="T99" s="34">
        <f t="shared" si="91"/>
        <v>0</v>
      </c>
      <c r="U99" s="34">
        <f t="shared" si="92"/>
        <v>1.8188977157190926</v>
      </c>
      <c r="V99" s="33">
        <f t="shared" si="93"/>
        <v>0.23567097559664818</v>
      </c>
      <c r="W99" s="30"/>
      <c r="X99" s="14">
        <f t="shared" si="94"/>
        <v>2.6876686950848416</v>
      </c>
      <c r="Y99" s="33">
        <f t="shared" si="95"/>
        <v>-0.77574586802267254</v>
      </c>
      <c r="Z99" s="12">
        <f t="shared" si="96"/>
        <v>0.39385066744357738</v>
      </c>
      <c r="AA99" s="42" t="s">
        <v>39</v>
      </c>
      <c r="AB99" s="42" t="s">
        <v>39</v>
      </c>
      <c r="AC99" s="12">
        <f t="shared" si="97"/>
        <v>0.45392395850495149</v>
      </c>
      <c r="AD99" s="12">
        <f t="shared" si="98"/>
        <v>0.71814759213665569</v>
      </c>
      <c r="AE99" s="12">
        <f t="shared" si="99"/>
        <v>0.20288450418404702</v>
      </c>
      <c r="AF99" s="12">
        <f t="shared" si="100"/>
        <v>2.4689149300850279</v>
      </c>
      <c r="AG99" s="12">
        <f t="shared" si="101"/>
        <v>0.46979321932071816</v>
      </c>
      <c r="AH99" s="12">
        <f t="shared" si="102"/>
        <v>-1.5869260815766673E-2</v>
      </c>
      <c r="AI99" s="12">
        <f t="shared" si="103"/>
        <v>2.4847841909007951</v>
      </c>
      <c r="AJ99" s="12">
        <f t="shared" si="104"/>
        <v>0.3697559827428254</v>
      </c>
      <c r="AK99" s="9">
        <f t="shared" si="105"/>
        <v>-27.632912692234225</v>
      </c>
      <c r="AL99" s="9">
        <f t="shared" si="106"/>
        <v>-28.528166707279347</v>
      </c>
      <c r="AM99" s="12">
        <f t="shared" si="107"/>
        <v>1.5</v>
      </c>
      <c r="AN99" s="12">
        <f t="shared" si="108"/>
        <v>0</v>
      </c>
      <c r="AO99" s="12">
        <f t="shared" si="109"/>
        <v>1.8188984952562213</v>
      </c>
      <c r="AP99" s="33">
        <f t="shared" si="110"/>
        <v>0.23566264336960141</v>
      </c>
      <c r="AQ99" s="38"/>
    </row>
    <row r="100" spans="1:43">
      <c r="A100" s="4"/>
      <c r="B100" s="7">
        <f t="shared" si="111"/>
        <v>97</v>
      </c>
      <c r="C100" s="34">
        <f t="shared" si="112"/>
        <v>2.7086009007795213</v>
      </c>
      <c r="D100" s="35">
        <f>C100*180/PI()</f>
        <v>155.19139999999962</v>
      </c>
      <c r="E100" s="33">
        <f t="shared" si="76"/>
        <v>-0.77862131884437913</v>
      </c>
      <c r="F100" s="34">
        <f t="shared" si="77"/>
        <v>0.38813508195091123</v>
      </c>
      <c r="G100" s="36">
        <f t="shared" si="78"/>
        <v>-1.329034198915835E-6</v>
      </c>
      <c r="H100" s="36">
        <f t="shared" si="79"/>
        <v>-2.6661305451702866E-6</v>
      </c>
      <c r="I100" s="34">
        <f t="shared" si="80"/>
        <v>0.4329917528102718</v>
      </c>
      <c r="J100" s="34">
        <f>SQRT(a^2+b^2-2*a*b*COS(I100))</f>
        <v>0.71400870015072304</v>
      </c>
      <c r="K100" s="34">
        <f>ACOS((a^2+J100^2-b^2)/(2*a*J100))</f>
        <v>0.19516154734404667</v>
      </c>
      <c r="L100" s="34">
        <f t="shared" si="83"/>
        <v>2.4839920819707064</v>
      </c>
      <c r="M100" s="34">
        <f>PI()-K100-L100</f>
        <v>0.46243902427504002</v>
      </c>
      <c r="N100" s="34">
        <f t="shared" si="113"/>
        <v>-2.9447271464768221E-2</v>
      </c>
      <c r="O100" s="34">
        <f t="shared" si="86"/>
        <v>2.5134393534354755</v>
      </c>
      <c r="P100" s="34">
        <f t="shared" si="87"/>
        <v>0.36238714007847528</v>
      </c>
      <c r="Q100" s="36">
        <f t="shared" si="88"/>
        <v>-14.250861260910114</v>
      </c>
      <c r="R100" s="36">
        <f t="shared" si="89"/>
        <v>-15.152397457922412</v>
      </c>
      <c r="S100" s="34">
        <f t="shared" si="90"/>
        <v>1.5</v>
      </c>
      <c r="T100" s="34">
        <f>ASIN(s/S100)</f>
        <v>0</v>
      </c>
      <c r="U100" s="34">
        <f>SQRT(S100^2+b^2-2*S100*b*COS(T100+P100+O100))</f>
        <v>1.8204786836677762</v>
      </c>
      <c r="V100" s="33">
        <f>ACOS((b^2+U100^2-S100^2)/(2*b*U100))*IF(O100+P100+T100&gt;PI(),-1,1)</f>
        <v>0.21813757790019483</v>
      </c>
      <c r="W100" s="30"/>
      <c r="X100" s="14">
        <f t="shared" si="94"/>
        <v>2.7086109007795214</v>
      </c>
      <c r="Y100" s="33">
        <f>AO100*COS(X100+AP100)+a</f>
        <v>-0.77862264787857804</v>
      </c>
      <c r="Z100" s="12">
        <f t="shared" si="96"/>
        <v>0.38813241582036606</v>
      </c>
      <c r="AA100" s="42" t="s">
        <v>39</v>
      </c>
      <c r="AB100" s="42" t="s">
        <v>39</v>
      </c>
      <c r="AC100" s="12">
        <f t="shared" si="97"/>
        <v>0.43298175281027174</v>
      </c>
      <c r="AD100" s="12">
        <f>SQRT(a^2+b^2-2*a*b*COS(AC100))</f>
        <v>0.71400676091888515</v>
      </c>
      <c r="AE100" s="12">
        <f>ACOS((a^2+AD100^2-b^2)/(2*a*AD100))</f>
        <v>0.19515780776287772</v>
      </c>
      <c r="AF100" s="12">
        <f t="shared" si="100"/>
        <v>2.4839992457173929</v>
      </c>
      <c r="AG100" s="12">
        <f>PI()-AE100-AF100</f>
        <v>0.46243560010952223</v>
      </c>
      <c r="AH100" s="12">
        <f>IF(ABS(PI()-AG100-X100)&lt;0.0000000001,0.0000000001,PI()-AG100-X100)</f>
        <v>-2.9453847299250491E-2</v>
      </c>
      <c r="AI100" s="12">
        <f t="shared" si="103"/>
        <v>2.5134530930166448</v>
      </c>
      <c r="AJ100" s="12">
        <f t="shared" si="104"/>
        <v>0.36238362315954098</v>
      </c>
      <c r="AK100" s="9">
        <f t="shared" si="105"/>
        <v>-14.247372321387038</v>
      </c>
      <c r="AL100" s="9">
        <f t="shared" si="106"/>
        <v>-15.148911468054786</v>
      </c>
      <c r="AM100" s="12">
        <f t="shared" si="107"/>
        <v>1.5</v>
      </c>
      <c r="AN100" s="12">
        <f>ASIN(s/AM100)</f>
        <v>0</v>
      </c>
      <c r="AO100" s="12">
        <f>SQRT(AM100^2+b^2-2*AM100*b*COS(AN100+AJ100+AI100))</f>
        <v>1.8204794137141891</v>
      </c>
      <c r="AP100" s="33">
        <f>ACOS((b^2+AO100^2-AM100^2)/(2*b*AO100))*IF(AI100+AJ100+AN100&gt;PI(),-1,1)</f>
        <v>0.2181291643977874</v>
      </c>
    </row>
    <row r="101" spans="1:43">
      <c r="A101" s="4"/>
      <c r="B101" s="7">
        <f t="shared" si="111"/>
        <v>98</v>
      </c>
      <c r="C101" s="34">
        <f t="shared" si="112"/>
        <v>2.7295431064742011</v>
      </c>
      <c r="D101" s="35">
        <f>C101*180/PI()</f>
        <v>156.3912999999996</v>
      </c>
      <c r="E101" s="33">
        <f t="shared" si="76"/>
        <v>-0.78130909711791308</v>
      </c>
      <c r="F101" s="34">
        <f t="shared" si="77"/>
        <v>0.38269582537675328</v>
      </c>
      <c r="G101" s="36">
        <f t="shared" si="78"/>
        <v>-1.2372678686034533E-6</v>
      </c>
      <c r="H101" s="36">
        <f t="shared" si="79"/>
        <v>-2.5260076915167851E-6</v>
      </c>
      <c r="I101" s="34">
        <f t="shared" si="80"/>
        <v>0.41204954711559205</v>
      </c>
      <c r="J101" s="34">
        <f>SQRT(a^2+b^2-2*a*b*COS(I101))</f>
        <v>0.71002868052088819</v>
      </c>
      <c r="K101" s="34">
        <f>ACOS((a^2+J101^2-b^2)/(2*a*J101))</f>
        <v>0.18722679254182739</v>
      </c>
      <c r="L101" s="34">
        <f t="shared" si="83"/>
        <v>2.4989005254385757</v>
      </c>
      <c r="M101" s="34">
        <f>PI()-K101-L101</f>
        <v>0.45546533560938984</v>
      </c>
      <c r="N101" s="34">
        <f t="shared" si="113"/>
        <v>-4.3415788493797791E-2</v>
      </c>
      <c r="O101" s="34">
        <f t="shared" si="86"/>
        <v>2.5423163139323739</v>
      </c>
      <c r="P101" s="34">
        <f t="shared" si="87"/>
        <v>0.35503642539486857</v>
      </c>
      <c r="Q101" s="36">
        <f t="shared" si="88"/>
        <v>-9.2273808394910155</v>
      </c>
      <c r="R101" s="36">
        <f t="shared" si="89"/>
        <v>-10.134987647301323</v>
      </c>
      <c r="S101" s="34">
        <f t="shared" si="90"/>
        <v>1.5</v>
      </c>
      <c r="T101" s="34">
        <f>ASIN(s/S101)</f>
        <v>0</v>
      </c>
      <c r="U101" s="34">
        <f>SQRT(S101^2+b^2-2*S101*b*COS(T101+P101+O101))</f>
        <v>1.8219544983988567</v>
      </c>
      <c r="V101" s="33">
        <f>ACOS((b^2+U101^2-S101^2)/(2*b*U101))*IF(O101+P101+T101&gt;PI(),-1,1)</f>
        <v>0.20042665616264599</v>
      </c>
      <c r="W101" s="30"/>
      <c r="X101" s="14">
        <f t="shared" si="94"/>
        <v>2.7295531064742011</v>
      </c>
      <c r="Y101" s="33">
        <f>AO101*COS(X101+AP101)+a</f>
        <v>-0.78131033438578168</v>
      </c>
      <c r="Z101" s="12">
        <f t="shared" si="96"/>
        <v>0.38269329936906177</v>
      </c>
      <c r="AA101" s="42" t="s">
        <v>39</v>
      </c>
      <c r="AB101" s="42" t="s">
        <v>39</v>
      </c>
      <c r="AC101" s="12">
        <f t="shared" si="97"/>
        <v>0.41203954711559199</v>
      </c>
      <c r="AD101" s="12">
        <f>SQRT(a^2+b^2-2*a*b*COS(AC101))</f>
        <v>0.71002681919103428</v>
      </c>
      <c r="AE101" s="12">
        <f>ACOS((a^2+AD101^2-b^2)/(2*a*AD101))</f>
        <v>0.18722295470857908</v>
      </c>
      <c r="AF101" s="12">
        <f t="shared" si="100"/>
        <v>2.49890759631454</v>
      </c>
      <c r="AG101" s="12">
        <f>PI()-AE101-AF101</f>
        <v>0.45546210256667408</v>
      </c>
      <c r="AH101" s="12">
        <f>IF(ABS(PI()-AG101-X101)&lt;0.0000000001,0.0000000001,PI()-AG101-X101)</f>
        <v>-4.342255545108209E-2</v>
      </c>
      <c r="AI101" s="12">
        <f t="shared" si="103"/>
        <v>2.5423301517656216</v>
      </c>
      <c r="AJ101" s="12">
        <f t="shared" si="104"/>
        <v>0.35503292415326593</v>
      </c>
      <c r="AK101" s="9">
        <f t="shared" si="105"/>
        <v>-9.2257326644767677</v>
      </c>
      <c r="AL101" s="9">
        <f t="shared" si="106"/>
        <v>-10.133342320413517</v>
      </c>
      <c r="AM101" s="12">
        <f t="shared" si="107"/>
        <v>1.5</v>
      </c>
      <c r="AN101" s="12">
        <f>ASIN(s/AM101)</f>
        <v>0</v>
      </c>
      <c r="AO101" s="12">
        <f>SQRT(AM101^2+b^2-2*AM101*b*COS(AN101+AJ101+AI101))</f>
        <v>1.8219551774869667</v>
      </c>
      <c r="AP101" s="33">
        <f>ACOS((b^2+AO101^2-AM101^2)/(2*b*AO101))*IF(AI101+AJ101+AN101&gt;PI(),-1,1)</f>
        <v>0.20041815430050325</v>
      </c>
    </row>
    <row r="102" spans="1:43">
      <c r="A102" s="4"/>
      <c r="B102" s="7">
        <f t="shared" si="111"/>
        <v>99</v>
      </c>
      <c r="C102" s="34">
        <f t="shared" si="112"/>
        <v>2.7504853121688808</v>
      </c>
      <c r="D102" s="35">
        <f>C102*180/PI()</f>
        <v>157.59119999999962</v>
      </c>
      <c r="E102" s="33">
        <f t="shared" si="76"/>
        <v>-0.78380140309463364</v>
      </c>
      <c r="F102" s="34">
        <f t="shared" si="77"/>
        <v>0.37756504142582153</v>
      </c>
      <c r="G102" s="36">
        <f t="shared" si="78"/>
        <v>-1.1423016124112451E-6</v>
      </c>
      <c r="H102" s="36">
        <f t="shared" si="79"/>
        <v>-2.3713558499061094E-6</v>
      </c>
      <c r="I102" s="34">
        <f t="shared" si="80"/>
        <v>0.3911073414209123</v>
      </c>
      <c r="J102" s="34">
        <f>SQRT(a^2+b^2-2*a*b*COS(I102))</f>
        <v>0.70621402820272083</v>
      </c>
      <c r="K102" s="34">
        <f>ACOS((a^2+J102^2-b^2)/(2*a*J102))</f>
        <v>0.17908886407103575</v>
      </c>
      <c r="L102" s="34">
        <f t="shared" si="83"/>
        <v>2.5135948798877008</v>
      </c>
      <c r="M102" s="34">
        <f>PI()-K102-L102</f>
        <v>0.44890890963105656</v>
      </c>
      <c r="N102" s="34">
        <f t="shared" si="113"/>
        <v>-5.7801568210144261E-2</v>
      </c>
      <c r="O102" s="34">
        <f t="shared" si="86"/>
        <v>2.5713964480978451</v>
      </c>
      <c r="P102" s="34">
        <f t="shared" si="87"/>
        <v>0.34773039382723869</v>
      </c>
      <c r="Q102" s="36">
        <f t="shared" si="88"/>
        <v>-6.598864695569068</v>
      </c>
      <c r="R102" s="36">
        <f t="shared" si="89"/>
        <v>-7.5123317851543847</v>
      </c>
      <c r="S102" s="34">
        <f t="shared" si="90"/>
        <v>1.5</v>
      </c>
      <c r="T102" s="34">
        <f>ASIN(s/S102)</f>
        <v>0</v>
      </c>
      <c r="U102" s="34">
        <f>SQRT(S102^2+b^2-2*S102*b*COS(T102+P102+O102))</f>
        <v>1.8233219151288853</v>
      </c>
      <c r="V102" s="33">
        <f>ACOS((b^2+U102^2-S102^2)/(2*b*U102))*IF(O102+P102+T102&gt;PI(),-1,1)</f>
        <v>0.18252276885652075</v>
      </c>
      <c r="W102" s="30"/>
      <c r="X102" s="14">
        <f t="shared" si="94"/>
        <v>2.7504953121688809</v>
      </c>
      <c r="Y102" s="33">
        <f>AO102*COS(X102+AP102)+a</f>
        <v>-0.78380254539624605</v>
      </c>
      <c r="Z102" s="12">
        <f t="shared" si="96"/>
        <v>0.37756267006997163</v>
      </c>
      <c r="AA102" s="42" t="s">
        <v>39</v>
      </c>
      <c r="AB102" s="42" t="s">
        <v>39</v>
      </c>
      <c r="AC102" s="12">
        <f t="shared" si="97"/>
        <v>0.39109734142091224</v>
      </c>
      <c r="AD102" s="12">
        <f>SQRT(a^2+b^2-2*a*b*COS(AC102))</f>
        <v>0.70621224689123496</v>
      </c>
      <c r="AE102" s="12">
        <f>ACOS((a^2+AD102^2-b^2)/(2*a*AD102))</f>
        <v>0.17908493050476859</v>
      </c>
      <c r="AF102" s="12">
        <f t="shared" si="100"/>
        <v>2.5136018389067374</v>
      </c>
      <c r="AG102" s="12">
        <f>PI()-AE102-AF102</f>
        <v>0.44890588417828692</v>
      </c>
      <c r="AH102" s="12">
        <f>IF(ABS(PI()-AG102-X102)&lt;0.0000000001,0.0000000001,PI()-AG102-X102)</f>
        <v>-5.7808542757374681E-2</v>
      </c>
      <c r="AI102" s="12">
        <f t="shared" si="103"/>
        <v>2.5714103816641121</v>
      </c>
      <c r="AJ102" s="12">
        <f t="shared" si="104"/>
        <v>0.34772691975225634</v>
      </c>
      <c r="AK102" s="9">
        <f t="shared" si="105"/>
        <v>-6.5979094238105489</v>
      </c>
      <c r="AL102" s="9">
        <f t="shared" si="106"/>
        <v>-7.5113792622617463</v>
      </c>
      <c r="AM102" s="12">
        <f t="shared" si="107"/>
        <v>1.5</v>
      </c>
      <c r="AN102" s="12">
        <f>ASIN(s/AM102)</f>
        <v>0</v>
      </c>
      <c r="AO102" s="12">
        <f>SQRT(AM102^2+b^2-2*AM102*b*COS(AN102+AJ102+AI102))</f>
        <v>1.823322541623531</v>
      </c>
      <c r="AP102" s="33">
        <f>ACOS((b^2+AO102^2-AM102^2)/(2*b*AO102))*IF(AI102+AJ102+AN102&gt;PI(),-1,1)</f>
        <v>0.18251417096676614</v>
      </c>
    </row>
    <row r="103" spans="1:43">
      <c r="A103" s="4"/>
      <c r="B103" s="7">
        <f t="shared" si="111"/>
        <v>100</v>
      </c>
      <c r="C103" s="34">
        <f t="shared" si="112"/>
        <v>2.7714275178635606</v>
      </c>
      <c r="D103" s="35">
        <f>C103*180/PI()</f>
        <v>158.7910999999996</v>
      </c>
      <c r="E103" s="33">
        <f t="shared" si="76"/>
        <v>-0.78609118538643119</v>
      </c>
      <c r="F103" s="34">
        <f t="shared" si="77"/>
        <v>0.37277425911368267</v>
      </c>
      <c r="G103" s="36">
        <f t="shared" si="78"/>
        <v>-1.0437932149720552E-6</v>
      </c>
      <c r="H103" s="36">
        <f t="shared" si="79"/>
        <v>-2.20111660642619E-6</v>
      </c>
      <c r="I103" s="34">
        <f t="shared" si="80"/>
        <v>0.37016513572623255</v>
      </c>
      <c r="J103" s="34">
        <f>SQRT(a^2+b^2-2*a*b*COS(I103))</f>
        <v>0.70256912300761487</v>
      </c>
      <c r="K103" s="34">
        <f>ACOS((a^2+J103^2-b^2)/(2*a*J103))</f>
        <v>0.17075333024446993</v>
      </c>
      <c r="L103" s="34">
        <f t="shared" si="83"/>
        <v>2.5280337197311979</v>
      </c>
      <c r="M103" s="34">
        <f>PI()-K103-L103</f>
        <v>0.44280560361412524</v>
      </c>
      <c r="N103" s="34">
        <f t="shared" si="113"/>
        <v>-7.264046788789269E-2</v>
      </c>
      <c r="O103" s="34">
        <f t="shared" si="86"/>
        <v>2.6006741876190906</v>
      </c>
      <c r="P103" s="34">
        <f t="shared" si="87"/>
        <v>0.34049415830603036</v>
      </c>
      <c r="Q103" s="36">
        <f t="shared" si="88"/>
        <v>-4.9846559143462619</v>
      </c>
      <c r="R103" s="36">
        <f t="shared" si="89"/>
        <v>-5.9037782020524201</v>
      </c>
      <c r="S103" s="34">
        <f t="shared" si="90"/>
        <v>1.5</v>
      </c>
      <c r="T103" s="34">
        <f>ASIN(s/S103)</f>
        <v>0</v>
      </c>
      <c r="U103" s="34">
        <f>SQRT(S103^2+b^2-2*S103*b*COS(T103+P103+O103))</f>
        <v>1.8245773129064335</v>
      </c>
      <c r="V103" s="33">
        <f>ACOS((b^2+U103^2-S103^2)/(2*b*U103))*IF(O103+P103+T103&gt;PI(),-1,1)</f>
        <v>0.16440922184256745</v>
      </c>
      <c r="W103" s="30"/>
      <c r="X103" s="14">
        <f t="shared" si="94"/>
        <v>2.7714375178635606</v>
      </c>
      <c r="Y103" s="33">
        <f>AO103*COS(X103+AP103)+a</f>
        <v>-0.78609222917964616</v>
      </c>
      <c r="Z103" s="12">
        <f t="shared" si="96"/>
        <v>0.37277205799707624</v>
      </c>
      <c r="AA103" s="42" t="s">
        <v>39</v>
      </c>
      <c r="AB103" s="42" t="s">
        <v>39</v>
      </c>
      <c r="AC103" s="12">
        <f t="shared" si="97"/>
        <v>0.37015513572623249</v>
      </c>
      <c r="AD103" s="12">
        <f>SQRT(a^2+b^2-2*a*b*COS(AC103))</f>
        <v>0.70256742377973658</v>
      </c>
      <c r="AE103" s="12">
        <f>ACOS((a^2+AD103^2-b^2)/(2*a*AD103))</f>
        <v>0.17074930374460551</v>
      </c>
      <c r="AF103" s="12">
        <f t="shared" si="100"/>
        <v>2.5280405463071718</v>
      </c>
      <c r="AG103" s="12">
        <f>PI()-AE103-AF103</f>
        <v>0.44280280353801604</v>
      </c>
      <c r="AH103" s="12">
        <f>IF(ABS(PI()-AG103-X103)&lt;0.0000000001,0.0000000001,PI()-AG103-X103)</f>
        <v>-7.2647667811783556E-2</v>
      </c>
      <c r="AI103" s="12">
        <f t="shared" si="103"/>
        <v>2.6006882141189553</v>
      </c>
      <c r="AJ103" s="12">
        <f t="shared" si="104"/>
        <v>0.3404907238970456</v>
      </c>
      <c r="AK103" s="9">
        <f t="shared" si="105"/>
        <v>-4.9840343266996223</v>
      </c>
      <c r="AL103" s="9">
        <f t="shared" si="106"/>
        <v>-5.9031592667623274</v>
      </c>
      <c r="AM103" s="12">
        <f t="shared" si="107"/>
        <v>1.5</v>
      </c>
      <c r="AN103" s="12">
        <f>ASIN(s/AM103)</f>
        <v>0</v>
      </c>
      <c r="AO103" s="12">
        <f>SQRT(AM103^2+b^2-2*AM103*b*COS(AN103+AJ103+AI103))</f>
        <v>1.8245778849803296</v>
      </c>
      <c r="AP103" s="33">
        <f>ACOS((b^2+AO103^2-AM103^2)/(2*b*AO103))*IF(AI103+AJ103+AN103&gt;PI(),-1,1)</f>
        <v>0.16440051964549762</v>
      </c>
    </row>
    <row r="104" spans="1:43">
      <c r="A104" s="4"/>
      <c r="B104" s="7">
        <f t="shared" si="111"/>
        <v>101</v>
      </c>
      <c r="C104" s="34">
        <f t="shared" si="112"/>
        <v>2.7923697235582403</v>
      </c>
      <c r="D104" s="35">
        <f>C104*180/PI()</f>
        <v>159.99099999999959</v>
      </c>
      <c r="E104" s="33">
        <f t="shared" si="76"/>
        <v>-0.78817062555663209</v>
      </c>
      <c r="F104" s="34">
        <f t="shared" si="77"/>
        <v>0.36835725187603818</v>
      </c>
      <c r="G104" s="36">
        <f t="shared" si="78"/>
        <v>-9.4135156536445663E-7</v>
      </c>
      <c r="H104" s="36">
        <f t="shared" si="79"/>
        <v>-2.0142079975027372E-6</v>
      </c>
      <c r="I104" s="34">
        <f t="shared" si="80"/>
        <v>0.3492229300315528</v>
      </c>
      <c r="J104" s="34">
        <f>SQRT(a^2+b^2-2*a*b*COS(I104))</f>
        <v>0.69909823060534937</v>
      </c>
      <c r="K104" s="34">
        <f>ACOS((a^2+J104^2-b^2)/(2*a*J104))</f>
        <v>0.16222634944288439</v>
      </c>
      <c r="L104" s="34">
        <f t="shared" si="83"/>
        <v>2.5421722139625205</v>
      </c>
      <c r="M104" s="34">
        <f>PI()-K104-L104</f>
        <v>0.43719409018438826</v>
      </c>
      <c r="N104" s="34">
        <f t="shared" si="113"/>
        <v>-8.7971160152835459E-2</v>
      </c>
      <c r="O104" s="34">
        <f t="shared" si="86"/>
        <v>2.6301433741153564</v>
      </c>
      <c r="P104" s="34">
        <f t="shared" si="87"/>
        <v>0.33335497496556621</v>
      </c>
      <c r="Q104" s="36">
        <f t="shared" si="88"/>
        <v>-3.8945658891575512</v>
      </c>
      <c r="R104" s="36">
        <f t="shared" si="89"/>
        <v>-4.8191446134677864</v>
      </c>
      <c r="S104" s="34">
        <f t="shared" si="90"/>
        <v>1.5</v>
      </c>
      <c r="T104" s="34">
        <f>ASIN(s/S104)</f>
        <v>0</v>
      </c>
      <c r="U104" s="34">
        <f>SQRT(S104^2+b^2-2*S104*b*COS(T104+P104+O104))</f>
        <v>1.8257166404218548</v>
      </c>
      <c r="V104" s="33">
        <f>ACOS((b^2+U104^2-S104^2)/(2*b*U104))*IF(O104+P104+T104&gt;PI(),-1,1)</f>
        <v>0.14606801586239437</v>
      </c>
      <c r="W104" s="30"/>
      <c r="X104" s="14">
        <f t="shared" si="94"/>
        <v>2.7923797235582404</v>
      </c>
      <c r="Y104" s="33">
        <f>AO104*COS(X104+AP104)+a</f>
        <v>-0.78817156690819745</v>
      </c>
      <c r="Z104" s="12">
        <f t="shared" si="96"/>
        <v>0.36835523766804068</v>
      </c>
      <c r="AA104" s="42" t="s">
        <v>39</v>
      </c>
      <c r="AB104" s="42" t="s">
        <v>39</v>
      </c>
      <c r="AC104" s="12">
        <f t="shared" si="97"/>
        <v>0.34921293003155274</v>
      </c>
      <c r="AD104" s="12">
        <f>SQRT(a^2+b^2-2*a*b*COS(AC104))</f>
        <v>0.69909661546843205</v>
      </c>
      <c r="AE104" s="12">
        <f>ACOS((a^2+AD104^2-b^2)/(2*a*AD104))</f>
        <v>0.16222223309172978</v>
      </c>
      <c r="AF104" s="12">
        <f t="shared" si="100"/>
        <v>2.5421788858603205</v>
      </c>
      <c r="AG104" s="12">
        <f>PI()-AE104-AF104</f>
        <v>0.43719153463774285</v>
      </c>
      <c r="AH104" s="12">
        <f>IF(ABS(PI()-AG104-X104)&lt;0.0000000001,0.0000000001,PI()-AG104-X104)</f>
        <v>-8.7978604606190114E-2</v>
      </c>
      <c r="AI104" s="12">
        <f t="shared" si="103"/>
        <v>2.630157490466511</v>
      </c>
      <c r="AJ104" s="12">
        <f t="shared" si="104"/>
        <v>0.33335159375651036</v>
      </c>
      <c r="AK104" s="9">
        <f t="shared" si="105"/>
        <v>-3.8941302534732789</v>
      </c>
      <c r="AL104" s="9">
        <f t="shared" si="106"/>
        <v>-4.818711536928725</v>
      </c>
      <c r="AM104" s="12">
        <f t="shared" si="107"/>
        <v>1.5</v>
      </c>
      <c r="AN104" s="12">
        <f>ASIN(s/AM104)</f>
        <v>0</v>
      </c>
      <c r="AO104" s="12">
        <f>SQRT(AM104^2+b^2-2*AM104*b*COS(AN104+AJ104+AI104))</f>
        <v>1.8257171560283911</v>
      </c>
      <c r="AP104" s="33">
        <f>ACOS((b^2+AO104^2-AM104^2)/(2*b*AO104))*IF(AI104+AJ104+AN104&gt;PI(),-1,1)</f>
        <v>0.14605920044515863</v>
      </c>
    </row>
    <row r="105" spans="1:4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2"/>
      <c r="R105" s="2"/>
      <c r="S105" s="4"/>
      <c r="T105" s="4"/>
      <c r="U105" s="4"/>
      <c r="V105" s="4"/>
      <c r="W105" s="4"/>
      <c r="X105" s="4"/>
      <c r="Y105" s="4"/>
      <c r="Z105" s="4"/>
      <c r="AA105" s="25"/>
      <c r="AB105" s="25"/>
      <c r="AC105" s="4"/>
      <c r="AD105" s="4"/>
      <c r="AE105" s="4"/>
      <c r="AF105" s="4"/>
      <c r="AG105" s="4"/>
      <c r="AH105" s="4"/>
      <c r="AI105" s="4"/>
      <c r="AJ105" s="4"/>
      <c r="AK105" s="3"/>
      <c r="AL105" s="3"/>
      <c r="AM105" s="4"/>
      <c r="AN105" s="4"/>
      <c r="AO105" s="4"/>
      <c r="AP105" s="4"/>
    </row>
    <row r="106" spans="1:43">
      <c r="G106" s="12"/>
      <c r="H106" s="12"/>
    </row>
  </sheetData>
  <mergeCells count="1">
    <mergeCell ref="A4:A3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42"/>
  <sheetViews>
    <sheetView workbookViewId="0">
      <selection activeCell="AC20" sqref="AC20"/>
    </sheetView>
  </sheetViews>
  <sheetFormatPr defaultRowHeight="12.75"/>
  <cols>
    <col min="11" max="11" width="19.85546875" bestFit="1" customWidth="1"/>
    <col min="21" max="21" width="8.85546875" customWidth="1"/>
    <col min="25" max="25" width="9.140625" customWidth="1"/>
  </cols>
  <sheetData>
    <row r="1" spans="1:32">
      <c r="A1" s="21"/>
    </row>
    <row r="2" spans="1:32">
      <c r="K2" s="69" t="s">
        <v>10</v>
      </c>
      <c r="L2" s="69" t="s">
        <v>25</v>
      </c>
      <c r="M2" s="7"/>
      <c r="N2" s="7"/>
      <c r="O2" s="7"/>
      <c r="P2" s="4"/>
      <c r="Q2" s="7"/>
      <c r="R2" s="7"/>
      <c r="S2" s="7"/>
      <c r="T2" s="7"/>
      <c r="U2" s="1"/>
      <c r="V2" s="1"/>
      <c r="W2" s="2"/>
      <c r="X2" s="1"/>
      <c r="Y2" s="1"/>
      <c r="Z2" s="2"/>
      <c r="AA2" s="2"/>
      <c r="AB2" s="2"/>
      <c r="AC2" s="3"/>
      <c r="AD2" s="3"/>
      <c r="AE2" s="4"/>
      <c r="AF2" s="70" t="s">
        <v>24</v>
      </c>
    </row>
    <row r="3" spans="1:32">
      <c r="K3" s="16" t="s">
        <v>38</v>
      </c>
      <c r="L3" s="86">
        <f>Main!D11</f>
        <v>40</v>
      </c>
      <c r="M3" s="86">
        <f>Data!D9</f>
        <v>46.000500000000002</v>
      </c>
      <c r="N3" s="86">
        <f>Data!D14</f>
        <v>52.000000000000007</v>
      </c>
      <c r="O3" s="86">
        <f>Data!D19</f>
        <v>57.999499999999998</v>
      </c>
      <c r="P3" s="86">
        <f>Data!D24</f>
        <v>63.999000000000002</v>
      </c>
      <c r="Q3" s="86">
        <f>Data!D29</f>
        <v>69.998500000000007</v>
      </c>
      <c r="R3" s="86">
        <f>Data!D34</f>
        <v>75.998000000000019</v>
      </c>
      <c r="S3" s="86">
        <f>Data!D39</f>
        <v>81.997500000000016</v>
      </c>
      <c r="T3" s="86">
        <f>Data!D44</f>
        <v>87.997000000000014</v>
      </c>
      <c r="U3" s="86">
        <f>Data!D49</f>
        <v>93.996500000000026</v>
      </c>
      <c r="V3" s="86">
        <f>Data!D54</f>
        <v>99.996000000000024</v>
      </c>
      <c r="W3" s="86">
        <f>Data!D59</f>
        <v>105.99550000000004</v>
      </c>
      <c r="X3" s="86">
        <f>Data!D64</f>
        <v>111.99500000000003</v>
      </c>
      <c r="Y3" s="86">
        <f>Data!D69</f>
        <v>117.99449999999999</v>
      </c>
      <c r="Z3" s="86">
        <f>Data!D74</f>
        <v>123.99399999999993</v>
      </c>
      <c r="AA3" s="86">
        <f>Data!D79</f>
        <v>129.99349999999987</v>
      </c>
      <c r="AB3" s="86">
        <f>Data!D84</f>
        <v>135.99299999999982</v>
      </c>
      <c r="AC3" s="86">
        <f>Data!D89</f>
        <v>141.99249999999975</v>
      </c>
      <c r="AD3" s="86">
        <f>Data!D94</f>
        <v>147.99199999999971</v>
      </c>
      <c r="AE3" s="86">
        <f>Data!D99</f>
        <v>153.99149999999963</v>
      </c>
      <c r="AF3" s="86">
        <f>Main!D12</f>
        <v>160</v>
      </c>
    </row>
    <row r="4" spans="1:32">
      <c r="K4" s="16" t="s">
        <v>15</v>
      </c>
      <c r="L4" s="71">
        <f>d*COS(Data!$K$4+Data!$L$4)</f>
        <v>-9.7928820759184951E-2</v>
      </c>
      <c r="M4" s="71">
        <f>d*COS(Data!$K$9+Data!$L$9)</f>
        <v>-0.13574268989220004</v>
      </c>
      <c r="N4" s="71">
        <f>d*COS(Data!$K$14+Data!$L$14)</f>
        <v>-0.17499281904691061</v>
      </c>
      <c r="O4" s="71">
        <f>d*COS(Data!$K$19+Data!$L$19)</f>
        <v>-0.2154392369900017</v>
      </c>
      <c r="P4" s="71">
        <f>d*COS(Data!$K$24+Data!$L$24)</f>
        <v>-0.25682100291660931</v>
      </c>
      <c r="Q4" s="71">
        <f>d*COS(Data!$K$29+Data!$L$29)</f>
        <v>-0.29885786086597005</v>
      </c>
      <c r="R4" s="71">
        <f>d*COS(Data!$K$34+Data!$L$34)</f>
        <v>-0.3412524025888275</v>
      </c>
      <c r="S4" s="71">
        <f>d*COS(Data!$K$39+Data!$L$39)</f>
        <v>-0.38369266327786489</v>
      </c>
      <c r="T4" s="71">
        <f>d*COS(Data!$K$44+Data!$L$44)</f>
        <v>-0.42585506275355667</v>
      </c>
      <c r="U4" s="71">
        <f>d*COS(Data!$K$49+Data!$L$49)</f>
        <v>-0.46740759206443183</v>
      </c>
      <c r="V4" s="71">
        <f>d*COS(Data!$K$54+Data!$L$54)</f>
        <v>-0.50801312895378536</v>
      </c>
      <c r="W4" s="71">
        <f>d*COS(Data!$K$59+Data!$L$59)</f>
        <v>-0.54733273984815978</v>
      </c>
      <c r="X4" s="71">
        <f>d*COS(Data!$K$64+Data!$L$64)</f>
        <v>-0.58502878097571076</v>
      </c>
      <c r="Y4" s="71">
        <f>d*COS(Data!$K$69+Data!$L$69)</f>
        <v>-0.62076752774408717</v>
      </c>
      <c r="Z4" s="71">
        <f>d*COS(Data!$K$74+Data!$L$74)</f>
        <v>-0.65422090104816144</v>
      </c>
      <c r="AA4" s="71">
        <f>d*COS(Data!$K$79+Data!$L$79)</f>
        <v>-0.68506654133578038</v>
      </c>
      <c r="AB4" s="71">
        <f>d*COS(Data!$K$84+Data!$L$84)</f>
        <v>-0.7129848332441725</v>
      </c>
      <c r="AC4" s="71">
        <f>d*COS(Data!$K$89+Data!$L$89)</f>
        <v>-0.73765012721959233</v>
      </c>
      <c r="AD4" s="71">
        <f>d*COS(Data!$K$94+Data!$L$94)</f>
        <v>-0.75871051738486295</v>
      </c>
      <c r="AE4" s="71">
        <f>d*COS(Data!$K$99+Data!$L$99)</f>
        <v>-0.77574445012406645</v>
      </c>
      <c r="AF4" s="71">
        <f>d*COS(Data!$K$104+Data!$L$104)</f>
        <v>-0.78817062555663242</v>
      </c>
    </row>
    <row r="5" spans="1:32">
      <c r="K5" s="16" t="s">
        <v>16</v>
      </c>
      <c r="L5" s="71">
        <f>d*SIN(Data!$K$4+Data!$L$4)</f>
        <v>0.86447090527369141</v>
      </c>
      <c r="M5" s="71">
        <f>d*SIN(Data!$K$9+Data!$L$9)</f>
        <v>0.85934505417837248</v>
      </c>
      <c r="N5" s="71">
        <f>d*SIN(Data!$K$14+Data!$L$14)</f>
        <v>0.85221916974567946</v>
      </c>
      <c r="O5" s="71">
        <f>d*SIN(Data!$K$19+Data!$L$19)</f>
        <v>0.84290327746732951</v>
      </c>
      <c r="P5" s="71">
        <f>d*SIN(Data!$K$24+Data!$L$24)</f>
        <v>0.83122979521965346</v>
      </c>
      <c r="Q5" s="71">
        <f>d*SIN(Data!$K$29+Data!$L$29)</f>
        <v>0.8170581246145322</v>
      </c>
      <c r="R5" s="71">
        <f>d*SIN(Data!$K$34+Data!$L$34)</f>
        <v>0.80027919985924467</v>
      </c>
      <c r="S5" s="71">
        <f>d*SIN(Data!$K$39+Data!$L$39)</f>
        <v>0.78082004338178912</v>
      </c>
      <c r="T5" s="71">
        <f>d*SIN(Data!$K$44+Data!$L$44)</f>
        <v>0.75864844659905839</v>
      </c>
      <c r="U5" s="71">
        <f>d*SIN(Data!$K$49+Data!$L$49)</f>
        <v>0.73377799291102319</v>
      </c>
      <c r="V5" s="71">
        <f>d*SIN(Data!$K$54+Data!$L$54)</f>
        <v>0.70627378601402491</v>
      </c>
      <c r="W5" s="71">
        <f>d*SIN(Data!$K$59+Data!$L$59)</f>
        <v>0.67625947083224403</v>
      </c>
      <c r="X5" s="71">
        <f>d*SIN(Data!$K$64+Data!$L$64)</f>
        <v>0.64392649070377117</v>
      </c>
      <c r="Y5" s="71">
        <f>d*SIN(Data!$K$69+Data!$L$69)</f>
        <v>0.60954710769430598</v>
      </c>
      <c r="Z5" s="71">
        <f>d*SIN(Data!$K$74+Data!$L$74)</f>
        <v>0.57349369014116613</v>
      </c>
      <c r="AA5" s="71">
        <f>d*SIN(Data!$K$79+Data!$L$79)</f>
        <v>0.53626843459430984</v>
      </c>
      <c r="AB5" s="71">
        <f>d*SIN(Data!$K$84+Data!$L$84)</f>
        <v>0.49855052659061505</v>
      </c>
      <c r="AC5" s="71">
        <f>d*SIN(Data!$K$89+Data!$L$89)</f>
        <v>0.46127246808466604</v>
      </c>
      <c r="AD5" s="71">
        <f>d*SIN(Data!$K$94+Data!$L$94)</f>
        <v>0.42574446656368148</v>
      </c>
      <c r="AE5" s="71">
        <f>d*SIN(Data!$K$99+Data!$L$99)</f>
        <v>0.39385346018755468</v>
      </c>
      <c r="AF5" s="71">
        <f>d*SIN(Data!$K$104+Data!$L$104)</f>
        <v>0.36835725187603796</v>
      </c>
    </row>
    <row r="6" spans="1:32">
      <c r="K6" s="16" t="s">
        <v>68</v>
      </c>
      <c r="L6" s="67">
        <f t="shared" ref="L6:AF6" si="0">SQRT(L4^2+L5^2)+e</f>
        <v>1.5</v>
      </c>
      <c r="M6" s="67">
        <f t="shared" si="0"/>
        <v>1.5</v>
      </c>
      <c r="N6" s="67">
        <f t="shared" si="0"/>
        <v>1.5</v>
      </c>
      <c r="O6" s="67">
        <f t="shared" si="0"/>
        <v>1.5</v>
      </c>
      <c r="P6" s="67">
        <f t="shared" si="0"/>
        <v>1.5</v>
      </c>
      <c r="Q6" s="67">
        <f t="shared" si="0"/>
        <v>1.5</v>
      </c>
      <c r="R6" s="67">
        <f t="shared" si="0"/>
        <v>1.5</v>
      </c>
      <c r="S6" s="67">
        <f t="shared" si="0"/>
        <v>1.5</v>
      </c>
      <c r="T6" s="67">
        <f t="shared" si="0"/>
        <v>1.5</v>
      </c>
      <c r="U6" s="67">
        <f t="shared" si="0"/>
        <v>1.5</v>
      </c>
      <c r="V6" s="67">
        <f t="shared" si="0"/>
        <v>1.5</v>
      </c>
      <c r="W6" s="67">
        <f t="shared" si="0"/>
        <v>1.5</v>
      </c>
      <c r="X6" s="67">
        <f t="shared" si="0"/>
        <v>1.5</v>
      </c>
      <c r="Y6" s="67">
        <f t="shared" si="0"/>
        <v>1.5</v>
      </c>
      <c r="Z6" s="67">
        <f t="shared" si="0"/>
        <v>1.5</v>
      </c>
      <c r="AA6" s="67">
        <f t="shared" si="0"/>
        <v>1.5</v>
      </c>
      <c r="AB6" s="67">
        <f t="shared" si="0"/>
        <v>1.5</v>
      </c>
      <c r="AC6" s="67">
        <f t="shared" si="0"/>
        <v>1.5</v>
      </c>
      <c r="AD6" s="67">
        <f t="shared" si="0"/>
        <v>1.5</v>
      </c>
      <c r="AE6" s="67">
        <f t="shared" si="0"/>
        <v>1.5</v>
      </c>
      <c r="AF6" s="67">
        <f t="shared" si="0"/>
        <v>1.5</v>
      </c>
    </row>
    <row r="7" spans="1:32">
      <c r="K7" s="16" t="s">
        <v>69</v>
      </c>
      <c r="L7" s="67">
        <f>ATAN2(L4,L5)+$Z$19</f>
        <v>2.1364835370491075</v>
      </c>
      <c r="M7" s="67">
        <f t="shared" ref="M7:AF7" si="1">ATAN2(M4,M5)+$Z$19</f>
        <v>2.1803487831085544</v>
      </c>
      <c r="N7" s="67">
        <f t="shared" si="1"/>
        <v>2.2262053748108337</v>
      </c>
      <c r="O7" s="67">
        <f t="shared" si="1"/>
        <v>2.273917261290423</v>
      </c>
      <c r="P7" s="67">
        <f t="shared" si="1"/>
        <v>2.3233438471027674</v>
      </c>
      <c r="Q7" s="67">
        <f t="shared" si="1"/>
        <v>2.3743394858113698</v>
      </c>
      <c r="R7" s="67">
        <f t="shared" si="1"/>
        <v>2.4267525914112809</v>
      </c>
      <c r="S7" s="67">
        <f t="shared" si="1"/>
        <v>2.4804242030428822</v>
      </c>
      <c r="T7" s="67">
        <f t="shared" si="1"/>
        <v>2.5351857817728893</v>
      </c>
      <c r="U7" s="67">
        <f t="shared" si="1"/>
        <v>2.5908559255669497</v>
      </c>
      <c r="V7" s="67">
        <f t="shared" si="1"/>
        <v>2.6472355377147077</v>
      </c>
      <c r="W7" s="67">
        <f t="shared" si="1"/>
        <v>2.7041007373578632</v>
      </c>
      <c r="X7" s="67">
        <f t="shared" si="1"/>
        <v>2.7611923935586082</v>
      </c>
      <c r="Y7" s="67">
        <f t="shared" si="1"/>
        <v>2.8182004825642064</v>
      </c>
      <c r="Z7" s="67">
        <f t="shared" si="1"/>
        <v>2.8747403095008508</v>
      </c>
      <c r="AA7" s="67">
        <f t="shared" si="1"/>
        <v>2.9303156440560016</v>
      </c>
      <c r="AB7" s="67">
        <f t="shared" si="1"/>
        <v>2.9842603867773936</v>
      </c>
      <c r="AC7" s="67">
        <f t="shared" si="1"/>
        <v>3.0356445832777981</v>
      </c>
      <c r="AD7" s="67">
        <f t="shared" si="1"/>
        <v>3.0831215439589492</v>
      </c>
      <c r="AE7" s="67">
        <f t="shared" si="1"/>
        <v>3.1246821195689849</v>
      </c>
      <c r="AF7" s="67">
        <f t="shared" si="1"/>
        <v>3.1572848487844731</v>
      </c>
    </row>
    <row r="8" spans="1:32">
      <c r="K8" s="16" t="s">
        <v>66</v>
      </c>
      <c r="L8" s="87">
        <f>L6*COS(L7)</f>
        <v>-0.80399414922768242</v>
      </c>
      <c r="M8" s="87">
        <f t="shared" ref="M8:AF8" si="2">M6*COS(M7)</f>
        <v>-0.85875086166896053</v>
      </c>
      <c r="N8" s="87">
        <f t="shared" si="2"/>
        <v>-0.91422538055933233</v>
      </c>
      <c r="O8" s="87">
        <f t="shared" si="2"/>
        <v>-0.96990235247435663</v>
      </c>
      <c r="P8" s="87">
        <f t="shared" si="2"/>
        <v>-1.0252508075863345</v>
      </c>
      <c r="Q8" s="87">
        <f t="shared" si="2"/>
        <v>-1.0797301883441774</v>
      </c>
      <c r="R8" s="87">
        <f t="shared" si="2"/>
        <v>-1.1327971343621683</v>
      </c>
      <c r="S8" s="87">
        <f t="shared" si="2"/>
        <v>-1.1839129434906679</v>
      </c>
      <c r="T8" s="87">
        <f t="shared" si="2"/>
        <v>-1.2325516628647075</v>
      </c>
      <c r="U8" s="87">
        <f t="shared" si="2"/>
        <v>-1.2782088186060356</v>
      </c>
      <c r="V8" s="87">
        <f t="shared" si="2"/>
        <v>-1.3204108774156127</v>
      </c>
      <c r="W8" s="87">
        <f t="shared" si="2"/>
        <v>-1.35872566244541</v>
      </c>
      <c r="X8" s="87">
        <f t="shared" si="2"/>
        <v>-1.3927741448280391</v>
      </c>
      <c r="Y8" s="87">
        <f t="shared" si="2"/>
        <v>-1.4222443428284746</v>
      </c>
      <c r="Z8" s="87">
        <f t="shared" si="2"/>
        <v>-1.4469085490582478</v>
      </c>
      <c r="AA8" s="87">
        <f t="shared" si="2"/>
        <v>-1.4666458680802461</v>
      </c>
      <c r="AB8" s="87">
        <f t="shared" si="2"/>
        <v>-1.4814731825865191</v>
      </c>
      <c r="AC8" s="87">
        <f t="shared" si="2"/>
        <v>-1.4915891268819783</v>
      </c>
      <c r="AD8" s="87">
        <f t="shared" si="2"/>
        <v>-1.4974365774629417</v>
      </c>
      <c r="AE8" s="87">
        <f t="shared" si="2"/>
        <v>-1.4997855304903398</v>
      </c>
      <c r="AF8" s="87">
        <f t="shared" si="2"/>
        <v>-1.4998153200472353</v>
      </c>
    </row>
    <row r="9" spans="1:32">
      <c r="K9" s="16" t="s">
        <v>67</v>
      </c>
      <c r="L9" s="87">
        <f t="shared" ref="L9:AF9" si="3">-L6*SIN(L7)</f>
        <v>-1.266330686672188</v>
      </c>
      <c r="M9" s="87">
        <f t="shared" si="3"/>
        <v>-1.2298564784489359</v>
      </c>
      <c r="N9" s="87">
        <f t="shared" si="3"/>
        <v>-1.1891980295733526</v>
      </c>
      <c r="O9" s="87">
        <f t="shared" si="3"/>
        <v>-1.1442418567176733</v>
      </c>
      <c r="P9" s="87">
        <f t="shared" si="3"/>
        <v>-1.0949250118357736</v>
      </c>
      <c r="Q9" s="87">
        <f t="shared" si="3"/>
        <v>-1.041240952123113</v>
      </c>
      <c r="R9" s="87">
        <f t="shared" si="3"/>
        <v>-0.98324496051638111</v>
      </c>
      <c r="S9" s="87">
        <f t="shared" si="3"/>
        <v>-0.9210592501219792</v>
      </c>
      <c r="T9" s="87">
        <f t="shared" si="3"/>
        <v>-0.85487800203856235</v>
      </c>
      <c r="U9" s="87">
        <f t="shared" si="3"/>
        <v>-0.78497274859562005</v>
      </c>
      <c r="V9" s="87">
        <f t="shared" si="3"/>
        <v>-0.71169875284598594</v>
      </c>
      <c r="W9" s="87">
        <f t="shared" si="3"/>
        <v>-0.63550340220354551</v>
      </c>
      <c r="X9" s="87">
        <f t="shared" si="3"/>
        <v>-0.55693822054023567</v>
      </c>
      <c r="Y9" s="87">
        <f t="shared" si="3"/>
        <v>-0.47667707023980133</v>
      </c>
      <c r="Z9" s="87">
        <f t="shared" si="3"/>
        <v>-0.39554475178183801</v>
      </c>
      <c r="AA9" s="87">
        <f t="shared" si="3"/>
        <v>-0.31456302650365831</v>
      </c>
      <c r="AB9" s="87">
        <f t="shared" si="3"/>
        <v>-0.23502597574942674</v>
      </c>
      <c r="AC9" s="87">
        <f t="shared" si="3"/>
        <v>-0.15862495568937907</v>
      </c>
      <c r="AD9" s="87">
        <f t="shared" si="3"/>
        <v>-8.7656696698379277E-2</v>
      </c>
      <c r="AE9" s="87">
        <f t="shared" si="3"/>
        <v>-2.5364592088375441E-2</v>
      </c>
      <c r="AF9" s="87">
        <f t="shared" si="3"/>
        <v>2.3537326772801476E-2</v>
      </c>
    </row>
    <row r="10" spans="1:32">
      <c r="K10" s="16" t="s">
        <v>17</v>
      </c>
      <c r="L10" s="88">
        <f>Data!G4</f>
        <v>-3.5355690437555154E-6</v>
      </c>
      <c r="M10" s="88">
        <f>Data!G9</f>
        <v>-3.6834946537389612E-6</v>
      </c>
      <c r="N10" s="88">
        <f>Data!G14</f>
        <v>-3.8095432766116488E-6</v>
      </c>
      <c r="O10" s="88">
        <f>Data!G19</f>
        <v>-3.9116510575087915E-6</v>
      </c>
      <c r="P10" s="88">
        <f>Data!G24</f>
        <v>-3.9878857531761014E-6</v>
      </c>
      <c r="Q10" s="88">
        <f>Data!G29</f>
        <v>-4.0364985067764536E-6</v>
      </c>
      <c r="R10" s="88">
        <f>Data!G34</f>
        <v>-4.0559689871155769E-6</v>
      </c>
      <c r="S10" s="88">
        <f>Data!G39</f>
        <v>-4.045042739209137E-6</v>
      </c>
      <c r="T10" s="88">
        <f>Data!G44</f>
        <v>-4.0027596197589332E-6</v>
      </c>
      <c r="U10" s="88">
        <f>Data!G49</f>
        <v>-3.9284719812737734E-6</v>
      </c>
      <c r="V10" s="88">
        <f>Data!G54</f>
        <v>-3.8218507034670779E-6</v>
      </c>
      <c r="W10" s="88">
        <f>Data!G59</f>
        <v>-3.6828758984697174E-6</v>
      </c>
      <c r="X10" s="88">
        <f>Data!G64</f>
        <v>-3.5118065653261255E-6</v>
      </c>
      <c r="Y10" s="88">
        <f>Data!G69</f>
        <v>-3.3091183928579682E-6</v>
      </c>
      <c r="Z10" s="88">
        <f>Data!G74</f>
        <v>-3.0753886539613973E-6</v>
      </c>
      <c r="AA10" s="88">
        <f>Data!G79</f>
        <v>-2.81108596089652E-6</v>
      </c>
      <c r="AB10" s="88">
        <f>Data!G84</f>
        <v>-2.5161776653348511E-6</v>
      </c>
      <c r="AC10" s="88">
        <f>Data!G89</f>
        <v>-2.1893706318998341E-6</v>
      </c>
      <c r="AD10" s="88">
        <f>Data!G94</f>
        <v>-1.8265922852034322E-6</v>
      </c>
      <c r="AE10" s="88">
        <f>Data!G99</f>
        <v>-1.4178986063040355E-6</v>
      </c>
      <c r="AF10" s="88">
        <f>Data!G104</f>
        <v>-9.4135156536445663E-7</v>
      </c>
    </row>
    <row r="11" spans="1:32">
      <c r="K11" s="16" t="s">
        <v>18</v>
      </c>
      <c r="L11" s="88">
        <f>Data!H4</f>
        <v>-4.0052294869585836E-7</v>
      </c>
      <c r="M11" s="88">
        <f>Data!H9</f>
        <v>-5.8185524287601709E-7</v>
      </c>
      <c r="N11" s="88">
        <f>Data!H14</f>
        <v>-7.822521517208969E-7</v>
      </c>
      <c r="O11" s="88">
        <f>Data!H19</f>
        <v>-9.9979593448651372E-7</v>
      </c>
      <c r="P11" s="88">
        <f>Data!H24</f>
        <v>-1.2321280294935733E-6</v>
      </c>
      <c r="Q11" s="88">
        <f>Data!H29</f>
        <v>-1.476453766802166E-6</v>
      </c>
      <c r="R11" s="88">
        <f>Data!H34</f>
        <v>-1.7295449921128636E-6</v>
      </c>
      <c r="S11" s="88">
        <f>Data!H39</f>
        <v>-1.9877350627695023E-6</v>
      </c>
      <c r="T11" s="88">
        <f>Data!H44</f>
        <v>-2.2468984048895635E-6</v>
      </c>
      <c r="U11" s="88">
        <f>Data!H49</f>
        <v>-2.5024033076803676E-6</v>
      </c>
      <c r="V11" s="88">
        <f>Data!H54</f>
        <v>-2.7490209252301057E-6</v>
      </c>
      <c r="W11" s="88">
        <f>Data!H59</f>
        <v>-2.9807638457501895E-6</v>
      </c>
      <c r="X11" s="88">
        <f>Data!H64</f>
        <v>-3.1906113516777523E-6</v>
      </c>
      <c r="Y11" s="88">
        <f>Data!H69</f>
        <v>-3.3700502760636297E-6</v>
      </c>
      <c r="Z11" s="88">
        <f>Data!H74</f>
        <v>-3.5083113446576775E-6</v>
      </c>
      <c r="AA11" s="88">
        <f>Data!H79</f>
        <v>-3.5910958229301571E-6</v>
      </c>
      <c r="AB11" s="88">
        <f>Data!H84</f>
        <v>-3.598444005548096E-6</v>
      </c>
      <c r="AC11" s="88">
        <f>Data!H89</f>
        <v>-3.5011802406170744E-6</v>
      </c>
      <c r="AD11" s="88">
        <f>Data!H94</f>
        <v>-3.2551491628840523E-6</v>
      </c>
      <c r="AE11" s="88">
        <f>Data!H99</f>
        <v>-2.7927439782970964E-6</v>
      </c>
      <c r="AF11" s="88">
        <f>Data!H104</f>
        <v>-2.0142079975027372E-6</v>
      </c>
    </row>
    <row r="12" spans="1:32">
      <c r="K12" s="68" t="s">
        <v>78</v>
      </c>
      <c r="L12" s="87">
        <f>L9-$L$9</f>
        <v>0</v>
      </c>
      <c r="M12" s="87">
        <f t="shared" ref="M12:AF12" si="4">M9-$L$9</f>
        <v>3.6474208223252091E-2</v>
      </c>
      <c r="N12" s="87">
        <f t="shared" si="4"/>
        <v>7.7132657098835322E-2</v>
      </c>
      <c r="O12" s="87">
        <f t="shared" si="4"/>
        <v>0.12208882995451464</v>
      </c>
      <c r="P12" s="87">
        <f t="shared" si="4"/>
        <v>0.17140567483641433</v>
      </c>
      <c r="Q12" s="87">
        <f t="shared" si="4"/>
        <v>0.22508973454907499</v>
      </c>
      <c r="R12" s="87">
        <f t="shared" si="4"/>
        <v>0.28308572615580685</v>
      </c>
      <c r="S12" s="87">
        <f t="shared" si="4"/>
        <v>0.34527143655020875</v>
      </c>
      <c r="T12" s="87">
        <f t="shared" si="4"/>
        <v>0.41145268463362561</v>
      </c>
      <c r="U12" s="87">
        <f t="shared" si="4"/>
        <v>0.4813579380765679</v>
      </c>
      <c r="V12" s="87">
        <f t="shared" si="4"/>
        <v>0.55463193382620202</v>
      </c>
      <c r="W12" s="87">
        <f t="shared" si="4"/>
        <v>0.63082728446864245</v>
      </c>
      <c r="X12" s="87">
        <f t="shared" si="4"/>
        <v>0.70939246613195228</v>
      </c>
      <c r="Y12" s="87">
        <f t="shared" si="4"/>
        <v>0.78965361643238663</v>
      </c>
      <c r="Z12" s="87">
        <f t="shared" si="4"/>
        <v>0.87078593489034994</v>
      </c>
      <c r="AA12" s="87">
        <f t="shared" si="4"/>
        <v>0.95176766016852965</v>
      </c>
      <c r="AB12" s="87">
        <f t="shared" si="4"/>
        <v>1.0313047109227611</v>
      </c>
      <c r="AC12" s="87">
        <f t="shared" si="4"/>
        <v>1.1077057309828089</v>
      </c>
      <c r="AD12" s="87">
        <f t="shared" si="4"/>
        <v>1.1786739899738086</v>
      </c>
      <c r="AE12" s="87">
        <f t="shared" si="4"/>
        <v>1.2409660945838126</v>
      </c>
      <c r="AF12" s="87">
        <f t="shared" si="4"/>
        <v>1.2898680134449894</v>
      </c>
    </row>
    <row r="13" spans="1:32">
      <c r="K13" s="68" t="s">
        <v>26</v>
      </c>
      <c r="L13" s="86">
        <f t="shared" ref="L13:AF13" si="5">(-(d+e)/d)*(Fx*L10+Fy*L11)/domega</f>
        <v>5.261181830105901</v>
      </c>
      <c r="M13" s="86">
        <f t="shared" si="5"/>
        <v>5.8895364024980399</v>
      </c>
      <c r="N13" s="86">
        <f t="shared" si="5"/>
        <v>6.5387740600701232</v>
      </c>
      <c r="O13" s="86">
        <f t="shared" si="5"/>
        <v>7.2016465955247577</v>
      </c>
      <c r="P13" s="86">
        <f t="shared" si="5"/>
        <v>7.8699712014757006</v>
      </c>
      <c r="Q13" s="86">
        <f t="shared" si="5"/>
        <v>8.5347046561101756</v>
      </c>
      <c r="R13" s="86">
        <f t="shared" si="5"/>
        <v>9.1860043180029542</v>
      </c>
      <c r="S13" s="86">
        <f t="shared" si="5"/>
        <v>9.813260798336664</v>
      </c>
      <c r="T13" s="86">
        <f t="shared" si="5"/>
        <v>10.405081575581496</v>
      </c>
      <c r="U13" s="86">
        <f t="shared" si="5"/>
        <v>10.949195850424397</v>
      </c>
      <c r="V13" s="86">
        <f t="shared" si="5"/>
        <v>11.432236103353276</v>
      </c>
      <c r="W13" s="86">
        <f t="shared" si="5"/>
        <v>11.839326443239514</v>
      </c>
      <c r="X13" s="86">
        <f t="shared" si="5"/>
        <v>12.153364480838004</v>
      </c>
      <c r="Y13" s="86">
        <f t="shared" si="5"/>
        <v>12.353807338349371</v>
      </c>
      <c r="Z13" s="86">
        <f t="shared" si="5"/>
        <v>12.414638441339566</v>
      </c>
      <c r="AA13" s="86">
        <f t="shared" si="5"/>
        <v>12.300955163289462</v>
      </c>
      <c r="AB13" s="86">
        <f t="shared" si="5"/>
        <v>11.963207679129891</v>
      </c>
      <c r="AC13" s="86">
        <f t="shared" si="5"/>
        <v>11.327464343428977</v>
      </c>
      <c r="AD13" s="86">
        <f t="shared" si="5"/>
        <v>10.279281079139794</v>
      </c>
      <c r="AE13" s="86">
        <f t="shared" si="5"/>
        <v>8.6389548686664366</v>
      </c>
      <c r="AF13" s="86">
        <f t="shared" si="5"/>
        <v>6.1325566838493506</v>
      </c>
    </row>
    <row r="14" spans="1:32">
      <c r="K14" s="47"/>
      <c r="L14" s="106" t="s">
        <v>65</v>
      </c>
      <c r="M14" s="106"/>
      <c r="N14" s="106"/>
      <c r="O14" s="106"/>
      <c r="P14" s="106" t="s">
        <v>62</v>
      </c>
      <c r="Q14" s="106"/>
      <c r="R14" s="106"/>
      <c r="S14" s="106"/>
      <c r="T14" s="105" t="s">
        <v>64</v>
      </c>
      <c r="U14" s="105"/>
      <c r="V14" s="105"/>
      <c r="W14" s="105"/>
      <c r="X14" s="47"/>
      <c r="Y14" s="47"/>
      <c r="Z14" s="47"/>
      <c r="AA14" s="47"/>
      <c r="AB14" s="47"/>
      <c r="AC14" s="47"/>
      <c r="AD14" s="47"/>
      <c r="AE14" s="47"/>
      <c r="AF14" s="47"/>
    </row>
    <row r="15" spans="1:32">
      <c r="K15" s="24"/>
      <c r="L15" s="65" t="s">
        <v>31</v>
      </c>
      <c r="M15" s="65" t="s">
        <v>32</v>
      </c>
      <c r="N15" s="65" t="s">
        <v>33</v>
      </c>
      <c r="O15" s="65" t="s">
        <v>34</v>
      </c>
      <c r="P15" s="62" t="s">
        <v>55</v>
      </c>
      <c r="Q15" s="62" t="s">
        <v>56</v>
      </c>
      <c r="R15" s="62" t="s">
        <v>57</v>
      </c>
      <c r="S15" s="62" t="s">
        <v>58</v>
      </c>
      <c r="T15" s="65" t="s">
        <v>31</v>
      </c>
      <c r="U15" s="65" t="s">
        <v>32</v>
      </c>
      <c r="V15" s="65" t="s">
        <v>33</v>
      </c>
      <c r="W15" s="65" t="s">
        <v>34</v>
      </c>
      <c r="X15" s="24"/>
      <c r="Y15" s="107" t="s">
        <v>63</v>
      </c>
      <c r="Z15" s="107"/>
      <c r="AA15" s="24"/>
      <c r="AB15" s="107" t="s">
        <v>61</v>
      </c>
      <c r="AC15" s="107"/>
      <c r="AD15" s="47"/>
      <c r="AE15" s="47"/>
      <c r="AF15" s="47"/>
    </row>
    <row r="16" spans="1:32">
      <c r="K16" s="46" t="s">
        <v>41</v>
      </c>
      <c r="L16" s="83">
        <f>Data!E4</f>
        <v>-9.7928820759184632E-2</v>
      </c>
      <c r="M16" s="83">
        <f>Data!F4</f>
        <v>0.86447090527369141</v>
      </c>
      <c r="N16" s="83">
        <f>Data!E104</f>
        <v>-0.78817062555663209</v>
      </c>
      <c r="O16" s="83">
        <f>Data!F104</f>
        <v>0.36835725187603818</v>
      </c>
      <c r="P16" s="61">
        <f>SQRT(L16^2+M16^2)</f>
        <v>0.87000000000000011</v>
      </c>
      <c r="Q16" s="61">
        <f>ATAN2(L16,M16)+$Z$19</f>
        <v>2.1364835370491071</v>
      </c>
      <c r="R16" s="61">
        <f>SQRT(N16^2+O16^2)</f>
        <v>0.86999999999999977</v>
      </c>
      <c r="S16" s="61">
        <f>ATAN2(N16,O16)+$Z$19</f>
        <v>3.1572848487844727</v>
      </c>
      <c r="T16" s="83">
        <f>P16*COS(Q16)</f>
        <v>-0.46631660655205559</v>
      </c>
      <c r="U16" s="83">
        <f>-P16*SIN(Q16)</f>
        <v>-0.73447179826986941</v>
      </c>
      <c r="V16" s="83">
        <f>R16*COS(S16)</f>
        <v>-0.8698928856273962</v>
      </c>
      <c r="W16" s="83">
        <f>-R16*SIN(S16)</f>
        <v>1.3651649528224466E-2</v>
      </c>
      <c r="X16" s="24"/>
      <c r="Y16" s="64" t="s">
        <v>44</v>
      </c>
      <c r="Z16" s="90">
        <f>rise</f>
        <v>0.47</v>
      </c>
      <c r="AA16" s="24"/>
      <c r="AB16" s="63" t="s">
        <v>35</v>
      </c>
      <c r="AC16" s="83">
        <f>MAX(L19:L22)</f>
        <v>1.2527909639999009</v>
      </c>
      <c r="AD16" s="47"/>
      <c r="AE16" s="47"/>
      <c r="AF16" s="47"/>
    </row>
    <row r="17" spans="11:32">
      <c r="K17" s="46" t="s">
        <v>76</v>
      </c>
      <c r="L17" s="89" t="s">
        <v>39</v>
      </c>
      <c r="M17" s="89" t="s">
        <v>39</v>
      </c>
      <c r="N17" s="89" t="s">
        <v>39</v>
      </c>
      <c r="O17" s="89" t="s">
        <v>39</v>
      </c>
      <c r="P17" s="61">
        <f>P18+e</f>
        <v>1.5</v>
      </c>
      <c r="Q17" s="61">
        <f>Q18</f>
        <v>2.1364835370491075</v>
      </c>
      <c r="R17" s="61">
        <f>R18+e</f>
        <v>1.5</v>
      </c>
      <c r="S17" s="61">
        <f>S18</f>
        <v>3.1572848487844731</v>
      </c>
      <c r="T17" s="83">
        <f>P17*COS(Q17)</f>
        <v>-0.80399414922768242</v>
      </c>
      <c r="U17" s="83">
        <f>-P17*SIN(Q17)</f>
        <v>-1.266330686672188</v>
      </c>
      <c r="V17" s="83">
        <f>R17*COS(S17)</f>
        <v>-1.4998153200472353</v>
      </c>
      <c r="W17" s="83">
        <f>-R17*SIN(S17)</f>
        <v>2.3537326772801476E-2</v>
      </c>
      <c r="X17" s="24"/>
      <c r="Y17" s="64" t="s">
        <v>45</v>
      </c>
      <c r="Z17" s="90">
        <f>a</f>
        <v>1</v>
      </c>
      <c r="AA17" s="24"/>
      <c r="AB17" s="63" t="s">
        <v>36</v>
      </c>
      <c r="AC17" s="83">
        <f>MIN(L4:AF4)</f>
        <v>-0.78817062555663242</v>
      </c>
      <c r="AD17" s="47"/>
      <c r="AE17" s="47"/>
      <c r="AF17" s="47"/>
    </row>
    <row r="18" spans="11:32">
      <c r="K18" s="46" t="s">
        <v>29</v>
      </c>
      <c r="L18" s="83">
        <f>d*COS(Data!$K$4+Data!$L$4)</f>
        <v>-9.7928820759184951E-2</v>
      </c>
      <c r="M18" s="83">
        <f>d*SIN(Data!$K$4+Data!$L$4)</f>
        <v>0.86447090527369141</v>
      </c>
      <c r="N18" s="83">
        <f>d*COS(Data!$K$104+Data!$L$104)</f>
        <v>-0.78817062555663242</v>
      </c>
      <c r="O18" s="83">
        <f>d*SIN(Data!$K$104+Data!$L$104)</f>
        <v>0.36835725187603796</v>
      </c>
      <c r="P18" s="61">
        <f>SQRT(L18^2+M18^2)</f>
        <v>0.87000000000000011</v>
      </c>
      <c r="Q18" s="61">
        <f>ATAN2(L18,M18)+$Z$19</f>
        <v>2.1364835370491075</v>
      </c>
      <c r="R18" s="61">
        <f>SQRT(N18^2+O18^2)</f>
        <v>0.87000000000000011</v>
      </c>
      <c r="S18" s="61">
        <f>ATAN2(N18,O18)+$Z$19</f>
        <v>3.1572848487844731</v>
      </c>
      <c r="T18" s="83">
        <f>P18*COS(Q18)</f>
        <v>-0.46631660655205587</v>
      </c>
      <c r="U18" s="83">
        <f>-P18*SIN(Q18)</f>
        <v>-0.73447179826986908</v>
      </c>
      <c r="V18" s="83">
        <f>R18*COS(S18)</f>
        <v>-0.86989288562739653</v>
      </c>
      <c r="W18" s="83">
        <f>-R18*SIN(S18)</f>
        <v>1.3651649528224858E-2</v>
      </c>
      <c r="X18" s="24"/>
      <c r="Y18" s="64" t="s">
        <v>53</v>
      </c>
      <c r="Z18" s="84">
        <f>DEGREES(SIN($Z16/$Z17))</f>
        <v>25.948472751577974</v>
      </c>
      <c r="AA18" s="24"/>
      <c r="AB18" s="81" t="s">
        <v>37</v>
      </c>
      <c r="AC18" s="84">
        <f>ROUND((ABS(AC17)+ABS(AC16))/AC20,1)-0.1</f>
        <v>0.8</v>
      </c>
      <c r="AD18" s="47"/>
      <c r="AE18" s="47"/>
      <c r="AF18" s="47"/>
    </row>
    <row r="19" spans="11:32">
      <c r="K19" s="46" t="s">
        <v>28</v>
      </c>
      <c r="L19" s="83">
        <f>b*COS(Data!$C$4)+a</f>
        <v>1.2527909639999009</v>
      </c>
      <c r="M19" s="83">
        <f>b*SIN(Data!$C$4)</f>
        <v>0.21212432326350722</v>
      </c>
      <c r="N19" s="83">
        <f>b*COS(Data!$C$104)+a</f>
        <v>0.68991916801776509</v>
      </c>
      <c r="O19" s="83">
        <f>b*SIN(Data!$C$104)</f>
        <v>0.11291535607349881</v>
      </c>
      <c r="P19" s="61">
        <f>SQRT(L19^2+M19^2)</f>
        <v>1.2706226536622909</v>
      </c>
      <c r="Q19" s="61">
        <f>ATAN2(L19,M19)+$Z$19</f>
        <v>0.62061683193677908</v>
      </c>
      <c r="R19" s="61">
        <f>SQRT(N19^2+O19^2)</f>
        <v>0.69909823060534937</v>
      </c>
      <c r="S19" s="61">
        <f>ATAN2(N19,O19)+$Z$19</f>
        <v>0.61511263482195222</v>
      </c>
      <c r="T19" s="83">
        <f>P19*COS(Q19)</f>
        <v>1.0336768151729532</v>
      </c>
      <c r="U19" s="83">
        <f>-P19*SIN(Q19)</f>
        <v>-0.73891418295611466</v>
      </c>
      <c r="V19" s="83">
        <f>R19*COS(S19)</f>
        <v>0.57095943657957915</v>
      </c>
      <c r="W19" s="83">
        <f>-R19*SIN(S19)</f>
        <v>-0.40341499453572599</v>
      </c>
      <c r="X19" s="24"/>
      <c r="Y19" s="63" t="s">
        <v>54</v>
      </c>
      <c r="Z19" s="91">
        <f>SIN($Z16/$Z17)</f>
        <v>0.45288628537906828</v>
      </c>
      <c r="AA19" s="24"/>
      <c r="AB19" s="63" t="s">
        <v>60</v>
      </c>
      <c r="AC19" s="53">
        <v>0</v>
      </c>
      <c r="AD19" s="47"/>
      <c r="AE19" s="47"/>
      <c r="AF19" s="47"/>
    </row>
    <row r="20" spans="11:32">
      <c r="K20" s="46" t="s">
        <v>27</v>
      </c>
      <c r="L20" s="83">
        <f>a</f>
        <v>1</v>
      </c>
      <c r="M20" s="83">
        <v>0</v>
      </c>
      <c r="N20" s="83">
        <f>a</f>
        <v>1</v>
      </c>
      <c r="O20" s="83">
        <v>0</v>
      </c>
      <c r="P20" s="61">
        <f>SQRT(L20^2+M20^2)</f>
        <v>1</v>
      </c>
      <c r="Q20" s="61">
        <f>ATAN2(L20,M20)+$Z$19</f>
        <v>0.45288628537906828</v>
      </c>
      <c r="R20" s="61">
        <f>SQRT(N20^2+O20^2)</f>
        <v>1</v>
      </c>
      <c r="S20" s="61">
        <f>ATAN2(N20,O20)+$Z$19</f>
        <v>0.45288628537906828</v>
      </c>
      <c r="T20" s="83">
        <f>P20*COS(Q20)</f>
        <v>0.8991879187850671</v>
      </c>
      <c r="U20" s="83">
        <f>-P20*SIN(Q20)</f>
        <v>-0.43756266603879662</v>
      </c>
      <c r="V20" s="83">
        <f>R20*COS(S20)</f>
        <v>0.8991879187850671</v>
      </c>
      <c r="W20" s="83">
        <f>-R20*SIN(S20)</f>
        <v>-0.43756266603879662</v>
      </c>
      <c r="X20" s="24"/>
      <c r="Y20" s="81" t="s">
        <v>43</v>
      </c>
      <c r="Z20" s="83">
        <f>weight*COS($Z$19)</f>
        <v>14.387006700561074</v>
      </c>
      <c r="AA20" s="24"/>
      <c r="AB20" s="63" t="s">
        <v>80</v>
      </c>
      <c r="AC20" s="82">
        <v>2.2000000000000002</v>
      </c>
      <c r="AD20" s="47"/>
      <c r="AE20" s="47"/>
      <c r="AF20" s="47"/>
    </row>
    <row r="21" spans="11:32">
      <c r="K21" s="46" t="s">
        <v>30</v>
      </c>
      <c r="L21" s="90">
        <v>0</v>
      </c>
      <c r="M21" s="90">
        <v>0</v>
      </c>
      <c r="N21" s="90">
        <v>0</v>
      </c>
      <c r="O21" s="90">
        <v>0</v>
      </c>
      <c r="P21" s="66">
        <v>0</v>
      </c>
      <c r="Q21" s="66">
        <v>0</v>
      </c>
      <c r="R21" s="66">
        <v>0</v>
      </c>
      <c r="S21" s="66">
        <v>0</v>
      </c>
      <c r="T21" s="90">
        <v>0</v>
      </c>
      <c r="U21" s="90">
        <v>0</v>
      </c>
      <c r="V21" s="90">
        <v>0</v>
      </c>
      <c r="W21" s="90">
        <v>0</v>
      </c>
      <c r="X21" s="47"/>
      <c r="Y21" s="81" t="s">
        <v>42</v>
      </c>
      <c r="Z21" s="83">
        <f>weight*SIN($Z$19)</f>
        <v>7.0010026566207459</v>
      </c>
      <c r="AA21" s="24"/>
      <c r="AB21" s="47"/>
      <c r="AC21" s="29"/>
      <c r="AD21" s="47"/>
      <c r="AE21" s="47"/>
      <c r="AF21" s="47"/>
    </row>
    <row r="22" spans="11:32">
      <c r="K22" s="46" t="s">
        <v>73</v>
      </c>
      <c r="L22" s="83">
        <f t="shared" ref="L22:W22" si="6">L18</f>
        <v>-9.7928820759184951E-2</v>
      </c>
      <c r="M22" s="83">
        <f t="shared" si="6"/>
        <v>0.86447090527369141</v>
      </c>
      <c r="N22" s="83">
        <f t="shared" si="6"/>
        <v>-0.78817062555663242</v>
      </c>
      <c r="O22" s="83">
        <f t="shared" si="6"/>
        <v>0.36835725187603796</v>
      </c>
      <c r="P22" s="61">
        <f t="shared" si="6"/>
        <v>0.87000000000000011</v>
      </c>
      <c r="Q22" s="61">
        <f t="shared" si="6"/>
        <v>2.1364835370491075</v>
      </c>
      <c r="R22" s="61">
        <f t="shared" si="6"/>
        <v>0.87000000000000011</v>
      </c>
      <c r="S22" s="61">
        <f t="shared" si="6"/>
        <v>3.1572848487844731</v>
      </c>
      <c r="T22" s="83">
        <f t="shared" si="6"/>
        <v>-0.46631660655205587</v>
      </c>
      <c r="U22" s="83">
        <f t="shared" si="6"/>
        <v>-0.73447179826986908</v>
      </c>
      <c r="V22" s="83">
        <f t="shared" si="6"/>
        <v>-0.86989288562739653</v>
      </c>
      <c r="W22" s="83">
        <f t="shared" si="6"/>
        <v>1.3651649528224858E-2</v>
      </c>
      <c r="X22" s="47"/>
      <c r="Y22" s="47"/>
      <c r="Z22" s="47"/>
      <c r="AA22" s="47"/>
      <c r="AB22" s="29"/>
      <c r="AC22" s="47"/>
      <c r="AD22" s="47"/>
      <c r="AE22" s="47"/>
      <c r="AF22" s="47"/>
    </row>
    <row r="23" spans="11:32"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6" spans="11:32">
      <c r="R26" s="4"/>
      <c r="S26" s="4"/>
      <c r="T26" s="4"/>
      <c r="U26" s="4"/>
      <c r="V26" s="4"/>
      <c r="W26" s="4"/>
    </row>
    <row r="27" spans="11:32">
      <c r="Q27" s="50"/>
      <c r="R27" s="4"/>
      <c r="S27" s="4"/>
      <c r="T27" s="4"/>
      <c r="U27" s="4"/>
      <c r="V27" s="4"/>
      <c r="W27" s="4"/>
    </row>
    <row r="28" spans="11:32">
      <c r="Q28" s="26"/>
      <c r="R28" s="4"/>
      <c r="S28" s="4"/>
      <c r="T28" s="4"/>
      <c r="U28" s="4"/>
      <c r="V28" s="4"/>
      <c r="W28" s="4"/>
    </row>
    <row r="29" spans="11:32">
      <c r="Q29" s="48"/>
    </row>
    <row r="30" spans="11:32">
      <c r="Q30" s="49"/>
    </row>
    <row r="31" spans="11:32">
      <c r="Q31" s="4"/>
    </row>
    <row r="32" spans="11:32">
      <c r="Q32" s="4"/>
    </row>
    <row r="33" spans="17:23">
      <c r="Q33" s="4"/>
    </row>
    <row r="34" spans="17:23">
      <c r="Q34" s="4"/>
    </row>
    <row r="35" spans="17:23">
      <c r="Q35" s="4"/>
    </row>
    <row r="36" spans="17:23">
      <c r="Q36" s="4"/>
    </row>
    <row r="37" spans="17:23">
      <c r="Q37" s="4"/>
      <c r="R37" s="4"/>
      <c r="S37" s="4"/>
      <c r="T37" s="4"/>
      <c r="U37" s="27"/>
      <c r="V37" s="28"/>
      <c r="W37" s="4"/>
    </row>
    <row r="38" spans="17:23">
      <c r="R38" s="4"/>
      <c r="S38" s="4"/>
      <c r="T38" s="4"/>
      <c r="U38" s="4"/>
      <c r="V38" s="4"/>
      <c r="W38" s="4"/>
    </row>
    <row r="39" spans="17:23">
      <c r="Q39" s="48"/>
      <c r="R39" s="4"/>
      <c r="S39" s="4"/>
      <c r="T39" s="4"/>
      <c r="U39" s="4"/>
      <c r="V39" s="4"/>
      <c r="W39" s="4"/>
    </row>
    <row r="40" spans="17:23">
      <c r="R40" s="4"/>
      <c r="S40" s="4"/>
      <c r="T40" s="4"/>
      <c r="U40" s="4"/>
      <c r="V40" s="4"/>
      <c r="W40" s="4"/>
    </row>
    <row r="41" spans="17:23">
      <c r="Q41" s="4"/>
      <c r="R41" s="4"/>
      <c r="S41" s="4"/>
      <c r="T41" s="4"/>
      <c r="U41" s="4"/>
      <c r="V41" s="4"/>
      <c r="W41" s="4"/>
    </row>
    <row r="42" spans="17:23">
      <c r="Q42" s="50"/>
      <c r="R42" s="4"/>
      <c r="S42" s="4"/>
      <c r="T42" s="4"/>
      <c r="U42" s="4"/>
      <c r="V42" s="4"/>
      <c r="W42" s="4"/>
    </row>
  </sheetData>
  <mergeCells count="5">
    <mergeCell ref="T14:W14"/>
    <mergeCell ref="P14:S14"/>
    <mergeCell ref="AB15:AC15"/>
    <mergeCell ref="Y15:Z15"/>
    <mergeCell ref="L14:O14"/>
  </mergeCells>
  <phoneticPr fontId="0" type="noConversion"/>
  <dataValidations count="2">
    <dataValidation type="decimal" allowBlank="1" showErrorMessage="1" error="Range: 0 to 180 degrees." prompt="0 to 180" sqref="L3">
      <formula1>-30</formula1>
      <formula2>180</formula2>
    </dataValidation>
    <dataValidation type="decimal" allowBlank="1" showErrorMessage="1" error="Range: 0 to 180 degrees." prompt="0 to 180" sqref="AF3">
      <formula1>0</formula1>
      <formula2>180</formula2>
    </dataValidation>
  </dataValidations>
  <pageMargins left="0.75" right="0.75" top="1" bottom="1" header="0.5" footer="0.5"/>
  <pageSetup orientation="portrait" r:id="rId1"/>
  <headerFooter alignWithMargins="0"/>
  <ignoredErrors>
    <ignoredError sqref="U21 Q19:R21 V18:V21 V16:V17 Q16:R16 Q17:Q18 P17 R17:S17 U16:U20 R1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Instructions</vt:lpstr>
      <vt:lpstr>Main</vt:lpstr>
      <vt:lpstr>Data</vt:lpstr>
      <vt:lpstr>Formulas</vt:lpstr>
      <vt:lpstr>a</vt:lpstr>
      <vt:lpstr>b</vt:lpstr>
      <vt:lpstr>cc</vt:lpstr>
      <vt:lpstr>d</vt:lpstr>
      <vt:lpstr>domega</vt:lpstr>
      <vt:lpstr>e</vt:lpstr>
      <vt:lpstr>Fx</vt:lpstr>
      <vt:lpstr>Fy</vt:lpstr>
      <vt:lpstr>omegafinish</vt:lpstr>
      <vt:lpstr>omegainc</vt:lpstr>
      <vt:lpstr>omegastart</vt:lpstr>
      <vt:lpstr>rise</vt:lpstr>
      <vt:lpstr>rr</vt:lpstr>
      <vt:lpstr>weight</vt:lpstr>
      <vt:lpstr>Ymax</vt:lpstr>
    </vt:vector>
  </TitlesOfParts>
  <Company>MIT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slocum</dc:creator>
  <cp:lastModifiedBy>Windows User</cp:lastModifiedBy>
  <cp:lastPrinted>2019-12-26T21:53:56Z</cp:lastPrinted>
  <dcterms:created xsi:type="dcterms:W3CDTF">2002-01-15T10:48:53Z</dcterms:created>
  <dcterms:modified xsi:type="dcterms:W3CDTF">2024-03-21T17:38:40Z</dcterms:modified>
</cp:coreProperties>
</file>